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0730" windowHeight="11760" tabRatio="756" firstSheet="1" activeTab="6"/>
  </bookViews>
  <sheets>
    <sheet name="foxz" sheetId="188" state="veryHidden" r:id="rId1"/>
    <sheet name="PL15" sheetId="132" r:id="rId2"/>
    <sheet name="PL16" sheetId="17" r:id="rId3"/>
    <sheet name="PL17" sheetId="133" r:id="rId4"/>
    <sheet name="PL34" sheetId="170" r:id="rId5"/>
    <sheet name="PL35" sheetId="173" r:id="rId6"/>
    <sheet name="PL37" sheetId="168" r:id="rId7"/>
  </sheets>
  <externalReferences>
    <externalReference r:id="rId8"/>
  </externalReferences>
  <definedNames>
    <definedName name="ADP">#REF!</definedName>
    <definedName name="AKHAC">#REF!</definedName>
    <definedName name="ALTINH">#REF!</definedName>
    <definedName name="Anguon" localSheetId="1">'[1]Dt 2001'!#REF!</definedName>
    <definedName name="Anguon" localSheetId="3">'[1]Dt 2001'!#REF!</definedName>
    <definedName name="Anguon" localSheetId="6">'[1]Dt 2001'!#REF!</definedName>
    <definedName name="Anguon">'[1]Dt 2001'!#REF!</definedName>
    <definedName name="ANN">#REF!</definedName>
    <definedName name="ANQD">#REF!</definedName>
    <definedName name="ANQQH" localSheetId="1">'[1]Dt 2001'!#REF!</definedName>
    <definedName name="ANQQH" localSheetId="3">'[1]Dt 2001'!#REF!</definedName>
    <definedName name="ANQQH" localSheetId="6">'[1]Dt 2001'!#REF!</definedName>
    <definedName name="ANQQH">'[1]Dt 2001'!#REF!</definedName>
    <definedName name="ANSNN" localSheetId="1">'[1]Dt 2001'!#REF!</definedName>
    <definedName name="ANSNN" localSheetId="3">'[1]Dt 2001'!#REF!</definedName>
    <definedName name="ANSNN" localSheetId="6">'[1]Dt 2001'!#REF!</definedName>
    <definedName name="ANSNN">'[1]Dt 2001'!#REF!</definedName>
    <definedName name="ANSNNxnk" localSheetId="1">'[1]Dt 2001'!#REF!</definedName>
    <definedName name="ANSNNxnk" localSheetId="3">'[1]Dt 2001'!#REF!</definedName>
    <definedName name="ANSNNxnk" localSheetId="6">'[1]Dt 2001'!#REF!</definedName>
    <definedName name="ANSNNxnk">'[1]Dt 2001'!#REF!</definedName>
    <definedName name="APC" localSheetId="1">'[1]Dt 2001'!#REF!</definedName>
    <definedName name="APC" localSheetId="3">'[1]Dt 2001'!#REF!</definedName>
    <definedName name="APC" localSheetId="6">'[1]Dt 2001'!#REF!</definedName>
    <definedName name="APC">'[1]Dt 2001'!#REF!</definedName>
    <definedName name="ATW">#REF!</definedName>
    <definedName name="Can_doi">#REF!</definedName>
    <definedName name="chuong_phuluc_43_name">#REF!</definedName>
    <definedName name="DNNN">#REF!</definedName>
    <definedName name="Khac">#REF!</definedName>
    <definedName name="Khong_can_doi">#REF!</definedName>
    <definedName name="NQD">#REF!</definedName>
    <definedName name="NQQH" localSheetId="1">'[1]Dt 2001'!#REF!</definedName>
    <definedName name="NQQH" localSheetId="3">'[1]Dt 2001'!#REF!</definedName>
    <definedName name="NQQH" localSheetId="6">'[1]Dt 2001'!#REF!</definedName>
    <definedName name="NQQH">'[1]Dt 2001'!#REF!</definedName>
    <definedName name="NSNN" localSheetId="1">'[1]Dt 2001'!#REF!</definedName>
    <definedName name="NSNN" localSheetId="3">'[1]Dt 2001'!#REF!</definedName>
    <definedName name="NSNN" localSheetId="6">'[1]Dt 2001'!#REF!</definedName>
    <definedName name="NSNN">'[1]Dt 2001'!#REF!</definedName>
    <definedName name="PC" localSheetId="1">'[1]Dt 2001'!#REF!</definedName>
    <definedName name="PC" localSheetId="3">'[1]Dt 2001'!#REF!</definedName>
    <definedName name="PC" localSheetId="6">'[1]Dt 2001'!#REF!</definedName>
    <definedName name="PC">'[1]Dt 2001'!#REF!</definedName>
    <definedName name="Phan_cap">#REF!</definedName>
    <definedName name="Phi_le_phi">#REF!</definedName>
    <definedName name="_xlnm.Print_Area" localSheetId="1">'PL15'!$A$1:$G$29</definedName>
    <definedName name="_xlnm.Print_Area" localSheetId="2">'PL16'!$A$1:$H$40</definedName>
    <definedName name="_xlnm.Print_Area" localSheetId="3">'PL17'!$A$1:$F$44</definedName>
    <definedName name="_xlnm.Print_Area" localSheetId="4">'PL34'!$A$1:$C$37</definedName>
    <definedName name="_xlnm.Print_Area" localSheetId="5">'PL35'!$A$1:$J$29</definedName>
    <definedName name="_xlnm.Print_Area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>#REF!</definedName>
    <definedName name="_xlnm.Print_Titles" localSheetId="1">'PL15'!$5:$7</definedName>
    <definedName name="_xlnm.Print_Titles" localSheetId="3">'PL17'!$5:$7</definedName>
    <definedName name="_xlnm.Print_Titles" localSheetId="4">'PL34'!$5:$7</definedName>
    <definedName name="_xlnm.Print_Titles" localSheetId="5">'PL35'!$5:$8</definedName>
    <definedName name="_xlnm.Print_Titles" localSheetId="6">'PL37'!$5:$8</definedName>
    <definedName name="T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73" l="1"/>
  <c r="A3" i="168"/>
  <c r="C33" i="170" l="1"/>
  <c r="C32" i="170"/>
  <c r="F11" i="173"/>
  <c r="C27" i="173"/>
  <c r="C34" i="170"/>
  <c r="P10" i="168"/>
  <c r="M14" i="168"/>
  <c r="H16" i="173"/>
  <c r="C13" i="173"/>
  <c r="C14" i="173"/>
  <c r="C17" i="173"/>
  <c r="C18" i="173"/>
  <c r="C19" i="173"/>
  <c r="C20" i="173"/>
  <c r="C21" i="173"/>
  <c r="C22" i="173"/>
  <c r="C23" i="173"/>
  <c r="C24" i="173"/>
  <c r="C25" i="173"/>
  <c r="C26" i="173"/>
  <c r="C12" i="173"/>
  <c r="C23" i="170"/>
  <c r="C14" i="170"/>
  <c r="D23" i="133"/>
  <c r="D41" i="133"/>
  <c r="C16" i="173" l="1"/>
  <c r="E27" i="17"/>
  <c r="E20" i="132"/>
  <c r="E13" i="132"/>
  <c r="E9" i="132" l="1"/>
  <c r="C26" i="168" l="1"/>
  <c r="D10" i="168"/>
  <c r="E10" i="168"/>
  <c r="F10" i="168"/>
  <c r="G10" i="168"/>
  <c r="H10" i="168"/>
  <c r="I10" i="168"/>
  <c r="J10" i="168"/>
  <c r="K10" i="168"/>
  <c r="L10" i="168"/>
  <c r="M10" i="168"/>
  <c r="N10" i="168"/>
  <c r="O10" i="168"/>
  <c r="Q10" i="168"/>
  <c r="R10" i="168"/>
  <c r="S10" i="168"/>
  <c r="T10" i="168"/>
  <c r="C15" i="168"/>
  <c r="C12" i="168"/>
  <c r="C13" i="168"/>
  <c r="C14" i="168"/>
  <c r="C16" i="168"/>
  <c r="C17" i="168"/>
  <c r="C18" i="168"/>
  <c r="C19" i="168"/>
  <c r="C20" i="168"/>
  <c r="C21" i="168"/>
  <c r="C22" i="168"/>
  <c r="C23" i="168"/>
  <c r="C24" i="168"/>
  <c r="C25" i="168"/>
  <c r="C11" i="168"/>
  <c r="C27" i="170"/>
  <c r="C10" i="168" l="1"/>
  <c r="D11" i="173"/>
  <c r="D10" i="173" s="1"/>
  <c r="E11" i="173"/>
  <c r="E10" i="173" s="1"/>
  <c r="F10" i="173"/>
  <c r="G11" i="173"/>
  <c r="G10" i="173" s="1"/>
  <c r="I11" i="173"/>
  <c r="I10" i="173" s="1"/>
  <c r="J11" i="173"/>
  <c r="J10" i="173" s="1"/>
  <c r="C28" i="173"/>
  <c r="H15" i="173"/>
  <c r="C35" i="170"/>
  <c r="C30" i="170"/>
  <c r="C29" i="170"/>
  <c r="C28" i="170"/>
  <c r="C25" i="170"/>
  <c r="C24" i="170"/>
  <c r="C22" i="170"/>
  <c r="D10" i="133"/>
  <c r="C10" i="173" l="1"/>
  <c r="H11" i="173"/>
  <c r="H10" i="173" s="1"/>
  <c r="C15" i="173"/>
  <c r="C11" i="173" s="1"/>
  <c r="C31" i="170"/>
  <c r="D39" i="133"/>
  <c r="D9" i="133" s="1"/>
  <c r="C21" i="170" l="1"/>
  <c r="C13" i="170" s="1"/>
  <c r="C9" i="170" s="1"/>
  <c r="F26" i="17"/>
  <c r="F37" i="17"/>
  <c r="E37" i="17"/>
  <c r="F27" i="17"/>
  <c r="F16" i="17"/>
  <c r="F15" i="17" s="1"/>
  <c r="E15" i="17"/>
  <c r="E10" i="17" s="1"/>
  <c r="E25" i="132"/>
  <c r="F10" i="17" l="1"/>
  <c r="F9" i="17"/>
  <c r="E9" i="17"/>
  <c r="E19" i="132"/>
  <c r="F14" i="133"/>
  <c r="F15" i="133"/>
  <c r="C37" i="133" l="1"/>
  <c r="C36" i="133"/>
  <c r="C35" i="133"/>
  <c r="C34" i="133"/>
  <c r="C33" i="133"/>
  <c r="C26" i="133"/>
  <c r="C27" i="133"/>
  <c r="C28" i="133"/>
  <c r="C29" i="133"/>
  <c r="C30" i="133"/>
  <c r="C31" i="133"/>
  <c r="C32" i="133"/>
  <c r="C25" i="133"/>
  <c r="C20" i="133"/>
  <c r="C19" i="133"/>
  <c r="C43" i="133"/>
  <c r="C42" i="133"/>
  <c r="C39" i="17"/>
  <c r="C38" i="17"/>
  <c r="C31" i="17"/>
  <c r="D31" i="17" s="1"/>
  <c r="C40" i="17"/>
  <c r="D40" i="17" s="1"/>
  <c r="C32" i="17"/>
  <c r="C25" i="17"/>
  <c r="D25" i="17" s="1"/>
  <c r="C27" i="17"/>
  <c r="C28" i="17"/>
  <c r="C29" i="17"/>
  <c r="C30" i="17"/>
  <c r="D30" i="17" s="1"/>
  <c r="C26" i="17"/>
  <c r="D26" i="17" s="1"/>
  <c r="C24" i="17"/>
  <c r="D24" i="17" s="1"/>
  <c r="C23" i="17"/>
  <c r="D23" i="17" s="1"/>
  <c r="C22" i="17"/>
  <c r="C18" i="17"/>
  <c r="D18" i="17" s="1"/>
  <c r="C16" i="17"/>
  <c r="D16" i="17" s="1"/>
  <c r="C14" i="17"/>
  <c r="D14" i="17" s="1"/>
  <c r="C13" i="17"/>
  <c r="D13" i="17" s="1"/>
  <c r="C12" i="17"/>
  <c r="D12" i="17" s="1"/>
  <c r="D23" i="132"/>
  <c r="C23" i="132"/>
  <c r="D17" i="132"/>
  <c r="D18" i="132"/>
  <c r="D14" i="132"/>
  <c r="C16" i="132"/>
  <c r="C14" i="132"/>
  <c r="C10" i="132"/>
  <c r="D32" i="17" l="1"/>
  <c r="C33" i="17"/>
  <c r="D33" i="17" s="1"/>
  <c r="H33" i="17" s="1"/>
  <c r="C34" i="17"/>
  <c r="G22" i="17"/>
  <c r="G23" i="17"/>
  <c r="D27" i="17"/>
  <c r="G34" i="17"/>
  <c r="H30" i="17"/>
  <c r="C18" i="133"/>
  <c r="G28" i="17"/>
  <c r="G29" i="17"/>
  <c r="G18" i="17"/>
  <c r="C13" i="132"/>
  <c r="C9" i="132" s="1"/>
  <c r="H23" i="17"/>
  <c r="D21" i="17"/>
  <c r="H18" i="17"/>
  <c r="G30" i="17"/>
  <c r="D29" i="17"/>
  <c r="H29" i="17" s="1"/>
  <c r="G33" i="17" l="1"/>
  <c r="C36" i="17"/>
  <c r="C35" i="17"/>
  <c r="D34" i="17"/>
  <c r="H34" i="17" s="1"/>
  <c r="C21" i="132"/>
  <c r="D21" i="132"/>
  <c r="D16" i="132" l="1"/>
  <c r="C19" i="17"/>
  <c r="D19" i="17" s="1"/>
  <c r="C17" i="17"/>
  <c r="D17" i="17" s="1"/>
  <c r="F29" i="132" l="1"/>
  <c r="F28" i="132"/>
  <c r="C37" i="17"/>
  <c r="D37" i="17" s="1"/>
  <c r="H17" i="17"/>
  <c r="H19" i="17"/>
  <c r="D9" i="168"/>
  <c r="E9" i="168" s="1"/>
  <c r="F9" i="168" s="1"/>
  <c r="G9" i="168" s="1"/>
  <c r="H9" i="168" s="1"/>
  <c r="I9" i="168" s="1"/>
  <c r="J9" i="168" s="1"/>
  <c r="K9" i="168" s="1"/>
  <c r="L9" i="168" s="1"/>
  <c r="M9" i="168" s="1"/>
  <c r="N9" i="168" s="1"/>
  <c r="O9" i="168" s="1"/>
  <c r="Q9" i="168" s="1"/>
  <c r="R9" i="168" s="1"/>
  <c r="S9" i="168" s="1"/>
  <c r="T9" i="168" s="1"/>
  <c r="E15" i="133"/>
  <c r="C11" i="133"/>
  <c r="C13" i="133"/>
  <c r="C12" i="133" s="1"/>
  <c r="G12" i="17"/>
  <c r="H12" i="17"/>
  <c r="G13" i="17"/>
  <c r="H13" i="17"/>
  <c r="G14" i="17"/>
  <c r="H14" i="17"/>
  <c r="H32" i="17"/>
  <c r="D11" i="17"/>
  <c r="G32" i="17"/>
  <c r="C21" i="17"/>
  <c r="C20" i="17" s="1"/>
  <c r="C15" i="17"/>
  <c r="C11" i="17"/>
  <c r="G19" i="17"/>
  <c r="E38" i="133"/>
  <c r="E17" i="133"/>
  <c r="F16" i="133"/>
  <c r="E16" i="133"/>
  <c r="E14" i="133"/>
  <c r="H27" i="17"/>
  <c r="H40" i="17"/>
  <c r="G40" i="17"/>
  <c r="H39" i="17"/>
  <c r="H37" i="17" s="1"/>
  <c r="G39" i="17"/>
  <c r="G38" i="17"/>
  <c r="G27" i="17"/>
  <c r="H24" i="17"/>
  <c r="G24" i="17"/>
  <c r="H25" i="17"/>
  <c r="G25" i="17"/>
  <c r="H31" i="17"/>
  <c r="G31" i="17"/>
  <c r="H26" i="17"/>
  <c r="G26" i="17"/>
  <c r="G17" i="17"/>
  <c r="G16" i="17"/>
  <c r="F24" i="132"/>
  <c r="F14" i="132"/>
  <c r="D8" i="17"/>
  <c r="E8" i="17" s="1"/>
  <c r="F8" i="17" s="1"/>
  <c r="A27" i="132"/>
  <c r="A22" i="132"/>
  <c r="G18" i="132"/>
  <c r="F18" i="132"/>
  <c r="D13" i="132"/>
  <c r="D8" i="132"/>
  <c r="E8" i="132" s="1"/>
  <c r="F8" i="132" s="1"/>
  <c r="G8" i="132" s="1"/>
  <c r="G14" i="132"/>
  <c r="H10" i="17" l="1"/>
  <c r="G37" i="17"/>
  <c r="E26" i="133"/>
  <c r="D20" i="17"/>
  <c r="H20" i="17" s="1"/>
  <c r="H21" i="17"/>
  <c r="G21" i="17"/>
  <c r="D15" i="17"/>
  <c r="H15" i="17" s="1"/>
  <c r="H16" i="17"/>
  <c r="H11" i="17"/>
  <c r="G11" i="17"/>
  <c r="D27" i="132"/>
  <c r="G15" i="17"/>
  <c r="G20" i="17"/>
  <c r="C41" i="133"/>
  <c r="F12" i="133"/>
  <c r="F11" i="133" s="1"/>
  <c r="F13" i="133"/>
  <c r="A3" i="17"/>
  <c r="C10" i="17"/>
  <c r="C9" i="17" s="1"/>
  <c r="A3" i="133"/>
  <c r="A3" i="170"/>
  <c r="E13" i="133"/>
  <c r="E12" i="133" s="1"/>
  <c r="E11" i="133" s="1"/>
  <c r="D22" i="132"/>
  <c r="D20" i="132" s="1"/>
  <c r="G10" i="17" l="1"/>
  <c r="D10" i="17"/>
  <c r="D9" i="17" s="1"/>
  <c r="H9" i="17" s="1"/>
  <c r="C24" i="133"/>
  <c r="C23" i="133" s="1"/>
  <c r="C10" i="133" s="1"/>
  <c r="F26" i="133"/>
  <c r="E19" i="133"/>
  <c r="F25" i="133"/>
  <c r="E25" i="133"/>
  <c r="F31" i="133"/>
  <c r="E31" i="133"/>
  <c r="F43" i="133"/>
  <c r="E43" i="133"/>
  <c r="F27" i="133"/>
  <c r="E27" i="133"/>
  <c r="E42" i="133"/>
  <c r="C27" i="132"/>
  <c r="F23" i="132"/>
  <c r="F32" i="133"/>
  <c r="E32" i="133"/>
  <c r="F28" i="133"/>
  <c r="E28" i="133"/>
  <c r="F30" i="133"/>
  <c r="E30" i="133"/>
  <c r="G9" i="17"/>
  <c r="F19" i="133" l="1"/>
  <c r="F42" i="133"/>
  <c r="C40" i="133"/>
  <c r="C39" i="133" s="1"/>
  <c r="C9" i="133" s="1"/>
  <c r="C22" i="132"/>
  <c r="C20" i="132" s="1"/>
  <c r="F35" i="133"/>
  <c r="E35" i="133"/>
  <c r="E37" i="133"/>
  <c r="F37" i="133"/>
  <c r="E36" i="133"/>
  <c r="F36" i="133"/>
  <c r="F29" i="133"/>
  <c r="E29" i="133"/>
  <c r="D26" i="132"/>
  <c r="D25" i="132" s="1"/>
  <c r="D19" i="132" s="1"/>
  <c r="D10" i="132" l="1"/>
  <c r="E41" i="133"/>
  <c r="F41" i="133"/>
  <c r="C26" i="132"/>
  <c r="C25" i="132" s="1"/>
  <c r="C19" i="132" s="1"/>
  <c r="C31" i="132" s="1"/>
  <c r="D9" i="132" l="1"/>
  <c r="D31" i="132" s="1"/>
  <c r="F10" i="132"/>
  <c r="G10" i="132"/>
  <c r="F24" i="133"/>
  <c r="E24" i="133"/>
  <c r="G27" i="132"/>
  <c r="F27" i="132"/>
  <c r="E23" i="133" l="1"/>
  <c r="F33" i="133"/>
  <c r="E33" i="133"/>
  <c r="E40" i="133"/>
  <c r="F40" i="133"/>
  <c r="F34" i="133"/>
  <c r="E34" i="133"/>
  <c r="F23" i="133" l="1"/>
  <c r="E39" i="133"/>
  <c r="F39" i="133"/>
  <c r="F26" i="132"/>
  <c r="G26" i="132"/>
  <c r="F22" i="132"/>
  <c r="G22" i="132"/>
  <c r="F25" i="132" l="1"/>
  <c r="G25" i="132"/>
  <c r="F16" i="132"/>
  <c r="G16" i="132"/>
  <c r="F13" i="132" l="1"/>
  <c r="G13" i="132"/>
  <c r="F9" i="132" l="1"/>
  <c r="G9" i="132"/>
  <c r="F20" i="133" l="1"/>
  <c r="E20" i="133"/>
  <c r="E18" i="133" s="1"/>
  <c r="G21" i="132"/>
  <c r="F21" i="132"/>
  <c r="F18" i="133" l="1"/>
  <c r="F20" i="132"/>
  <c r="G20" i="132"/>
  <c r="F19" i="132" l="1"/>
  <c r="G19" i="132"/>
  <c r="E10" i="133"/>
  <c r="F10" i="133"/>
  <c r="E9" i="133" l="1"/>
  <c r="F9" i="133"/>
</calcChain>
</file>

<file path=xl/sharedStrings.xml><?xml version="1.0" encoding="utf-8"?>
<sst xmlns="http://schemas.openxmlformats.org/spreadsheetml/2006/main" count="303" uniqueCount="175">
  <si>
    <t xml:space="preserve">Thu từ khu vực kinh tế ngoài quốc doanh </t>
  </si>
  <si>
    <t>NSNN</t>
  </si>
  <si>
    <t>Nội dung</t>
  </si>
  <si>
    <t>Dự toán</t>
  </si>
  <si>
    <t>NSĐP</t>
  </si>
  <si>
    <t>A</t>
  </si>
  <si>
    <t>B</t>
  </si>
  <si>
    <t>Thu nội địa</t>
  </si>
  <si>
    <t>Lệ phí trước bạ</t>
  </si>
  <si>
    <t>Thuế sử dụng đất phi nông nghiệp</t>
  </si>
  <si>
    <t>Thuế thu nhập cá nhân</t>
  </si>
  <si>
    <t xml:space="preserve">Thu phí, lệ phí </t>
  </si>
  <si>
    <t>-</t>
  </si>
  <si>
    <t>Thu tiền sử dụng đất</t>
  </si>
  <si>
    <t>Thu khác ngân sách</t>
  </si>
  <si>
    <t>I</t>
  </si>
  <si>
    <t>II</t>
  </si>
  <si>
    <t>III</t>
  </si>
  <si>
    <t>IV</t>
  </si>
  <si>
    <t>Chi đầu tư phát triển</t>
  </si>
  <si>
    <t>Chi thường xuyên</t>
  </si>
  <si>
    <t>Chi đảm bảo xã hội</t>
  </si>
  <si>
    <t>Dự phòng ngân sách</t>
  </si>
  <si>
    <t>TỔNG SỐ</t>
  </si>
  <si>
    <t>Tên đơn vị</t>
  </si>
  <si>
    <t>Trong đó</t>
  </si>
  <si>
    <t>Quốc phòng</t>
  </si>
  <si>
    <t>An ninh và trật tự an toàn xã hội</t>
  </si>
  <si>
    <t>Sự nghiệp y tế, dân số và gia đình</t>
  </si>
  <si>
    <t>Sự nghiệp văn hóa thông tin</t>
  </si>
  <si>
    <t>Sự nghiệp phát thanh, truyền hình</t>
  </si>
  <si>
    <t>Sự nghiệp thể dục thể thao</t>
  </si>
  <si>
    <t>Sự nghiệp bảo vệ môi trường</t>
  </si>
  <si>
    <t>Các khoản chi khác theo quy định của pháp luật</t>
  </si>
  <si>
    <t xml:space="preserve">Chi đầu tư phát triển </t>
  </si>
  <si>
    <t>Thu kết dư</t>
  </si>
  <si>
    <t>Thu bổ sung từ ngân sách cấp trên</t>
  </si>
  <si>
    <t>Thu NSĐP được hưởng theo phân cấp</t>
  </si>
  <si>
    <t>Thu NSĐP hưởng 100%</t>
  </si>
  <si>
    <t>Tổng chi cân đối NSĐP</t>
  </si>
  <si>
    <t>STT</t>
  </si>
  <si>
    <t>So sánh</t>
  </si>
  <si>
    <t>5=3/1</t>
  </si>
  <si>
    <t>6=4/2</t>
  </si>
  <si>
    <t xml:space="preserve"> Chi giáo dục - đào tạo và dạy nghề</t>
  </si>
  <si>
    <t>Chi chuyển nguồn sang năm sau</t>
  </si>
  <si>
    <t>Thu chuyển nguồn từ năm trước chuyển sang</t>
  </si>
  <si>
    <t>Thu từ quỹ đất công ích, hoa lợi công sản khác</t>
  </si>
  <si>
    <t>Chi đầu tư cho các dự án</t>
  </si>
  <si>
    <t>Chi tạo nguồn, điều chỉnh tiền lương</t>
  </si>
  <si>
    <t>Thu bổ sung cân đối ngân sách</t>
  </si>
  <si>
    <t>Tổng số</t>
  </si>
  <si>
    <t>5=6+7</t>
  </si>
  <si>
    <t>Thu bổ sung có mục tiêu</t>
  </si>
  <si>
    <t>Đơn vị: Triệu đồng</t>
  </si>
  <si>
    <t>Tuyệt đối</t>
  </si>
  <si>
    <t>3=2-1</t>
  </si>
  <si>
    <t>4=2/1</t>
  </si>
  <si>
    <t>So sánh (%)</t>
  </si>
  <si>
    <t xml:space="preserve">Chi dự phòng ngân sách </t>
  </si>
  <si>
    <t>Bổ sung có mục tiêu</t>
  </si>
  <si>
    <t>TỔNG CHI NSĐP</t>
  </si>
  <si>
    <t>TỔNG NGUỒN THU NSĐP</t>
  </si>
  <si>
    <t>Chi các chương trình mục tiêu</t>
  </si>
  <si>
    <t>Chi các chương trình mục tiêu quốc gia</t>
  </si>
  <si>
    <t>TỔNG THU NSNN</t>
  </si>
  <si>
    <t>CHI CÂN ĐỐI NSĐP</t>
  </si>
  <si>
    <t>CHI CÁC CHƯƠNG TRÌNH MỤC TIÊU</t>
  </si>
  <si>
    <t xml:space="preserve">Chi quốc phòng </t>
  </si>
  <si>
    <t>Chi an ninh và trật tự an toàn xã hội</t>
  </si>
  <si>
    <t>Chi y tế, dân số và gia đình</t>
  </si>
  <si>
    <t>Chi văn hóa thông tin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</si>
  <si>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</si>
  <si>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</si>
  <si>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</si>
  <si>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</si>
  <si>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</si>
  <si>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>CÁC CƠ QUAN, TỔ CHỨC</t>
  </si>
  <si>
    <t>Chi giao thông</t>
  </si>
  <si>
    <t>Chi nông nghiệp, lâm nghiệp, thủy lợi, thủy sản</t>
  </si>
  <si>
    <t>CHI DỰ PHÒNG NGÂN SÁCH</t>
  </si>
  <si>
    <t>Thu NSĐP hưởng từ các khoản thu phân chia</t>
  </si>
  <si>
    <t>Chi đầu tư phát triển khác</t>
  </si>
  <si>
    <t>Trong đó: Chia theo lĩnh vực</t>
  </si>
  <si>
    <t>Trong đó: Chia theo nguồn vốn</t>
  </si>
  <si>
    <t>Tương đối (%)</t>
  </si>
  <si>
    <t>Văn phòng HĐND-UBND</t>
  </si>
  <si>
    <t>Biểu số 37 - NĐ 31/2017/NĐ-CP</t>
  </si>
  <si>
    <t>Biểu số 35 - NĐ 31/2017/NĐ-CP</t>
  </si>
  <si>
    <t>Biểu số 34 - NĐ 31/2017/NĐ-CP</t>
  </si>
  <si>
    <t xml:space="preserve">CHI BỔ SUNG CHO NGÂN SÁCH CẤP DƯỚI </t>
  </si>
  <si>
    <t>Bổ sung cân đối</t>
  </si>
  <si>
    <t>Hoạt động của các cơ quan quản lý hành chính, tổ chức chính trị</t>
  </si>
  <si>
    <t>Thuế giá trị gia tăng</t>
  </si>
  <si>
    <t>Thuế thu nhập doanh nghiệp</t>
  </si>
  <si>
    <t>Thuế tài nguyên</t>
  </si>
  <si>
    <t>Biểu số 17 - NĐ 31/2017/NĐ-CP</t>
  </si>
  <si>
    <t>Biểu số 16 - NĐ 31/2017/NĐ-CP</t>
  </si>
  <si>
    <t xml:space="preserve">So sánh </t>
  </si>
  <si>
    <t>Biểu số 15 - NĐ 31/2017/NĐ-CP</t>
  </si>
  <si>
    <t>Sự nghiệp kinh tế</t>
  </si>
  <si>
    <t>Chi nộp trả ngân sách cấp trên</t>
  </si>
  <si>
    <t>Thu ngân sách trung ương, tỉnh hưởng</t>
  </si>
  <si>
    <t>Bổ sung để thực hiện CCTL</t>
  </si>
  <si>
    <t>Sự nghiệp Giáo dục - Đào tạo và dạy nghề</t>
  </si>
  <si>
    <t>Thu từ kinh tế quốc doanh</t>
  </si>
  <si>
    <t>Thuế GTGT</t>
  </si>
  <si>
    <t>Thu tiền cấp quyền khai thác khoáng sản, tài nguyên nước</t>
  </si>
  <si>
    <t xml:space="preserve"> - Cơ quan Trung ương cấp phép</t>
  </si>
  <si>
    <t xml:space="preserve"> Trong đó: + Trung ương hưởng (70%)</t>
  </si>
  <si>
    <t xml:space="preserve">                  + Địa phương hưởng (30%)</t>
  </si>
  <si>
    <t xml:space="preserve"> - Cơ quan địa phương cấp phép</t>
  </si>
  <si>
    <t>Chương trình mục tiêu phát triển lâm nghiệp bền vững</t>
  </si>
  <si>
    <t>Chi giáo dục - đào tạo và dạy nghề</t>
  </si>
  <si>
    <t>Chi Hoạt động của các cơ quan QLHC, tổ chức chính trị</t>
  </si>
  <si>
    <t>Đầu tư XDCB vốn trong nước</t>
  </si>
  <si>
    <t>Đầu tư từ nguồn thu tiền sử dụng đất</t>
  </si>
  <si>
    <t>C</t>
  </si>
  <si>
    <t xml:space="preserve">CHI CHUYỂN NGUỒN SANG NĂM SAU </t>
  </si>
  <si>
    <t>Chi các hoạt động kinh tế khác</t>
  </si>
  <si>
    <t>Chi phát thanh, truyền hình</t>
  </si>
  <si>
    <t>Dự toán năm 2024</t>
  </si>
  <si>
    <t>Thu ngân sách huyện hưởng</t>
  </si>
  <si>
    <t>Thuế tiêu thụ đặc biệt</t>
  </si>
  <si>
    <t xml:space="preserve">         - Phí BVMT đối với nước thải</t>
  </si>
  <si>
    <r>
      <t>Chi đầu tư phát triển</t>
    </r>
    <r>
      <rPr>
        <sz val="11"/>
        <rFont val="Times New Roman"/>
        <family val="1"/>
      </rPr>
      <t xml:space="preserve"> (Không kể chương trình MTQG)</t>
    </r>
  </si>
  <si>
    <r>
      <t>Chi thường xuyên</t>
    </r>
    <r>
      <rPr>
        <sz val="11"/>
        <rFont val="Times New Roman"/>
        <family val="1"/>
      </rPr>
      <t xml:space="preserve"> (Không kể chương trình MTQG)</t>
    </r>
  </si>
  <si>
    <t>Tr.đó: - Phí, lệ phí trung ương hưởng</t>
  </si>
  <si>
    <t>Tổng thu NSNN</t>
  </si>
  <si>
    <t>Thu NSĐP</t>
  </si>
  <si>
    <t>Kinh phí thực hiện nhiệm vụ đảm bảo trật tự an toàn giao thông</t>
  </si>
  <si>
    <t>Ước thực hiện năm 2024</t>
  </si>
  <si>
    <t>Dự toán năm 2025</t>
  </si>
  <si>
    <t xml:space="preserve"> </t>
  </si>
  <si>
    <t>Ghi thu, ghi chi tiền bồi thường gải phóng mặt bằng nhà đầu tư ứng trước</t>
  </si>
  <si>
    <t>Chi thực hiện một số mục tiêu, nhiệm vụ và các chương trình mục tiêu (vốn sự nghiệp)</t>
  </si>
  <si>
    <t xml:space="preserve">Chi thực hiện một số mục tiêu, nhiệm vụ và các chương trình mục tiêu </t>
  </si>
  <si>
    <t>Chi các chương trình mục tiêu, nhiệm vụ</t>
  </si>
  <si>
    <t>Sự nghiệp khoa học, công nghệ, chuyển đổi số</t>
  </si>
  <si>
    <t>CHI NGÂN SÁCH CẤP XÃ THEO LĨNH VỰC</t>
  </si>
  <si>
    <t xml:space="preserve">CHI CHUYỂN NGUỒN SANG NĂM SAU  </t>
  </si>
  <si>
    <t>Văn phòng Đảng ủy</t>
  </si>
  <si>
    <t>Ủy ban mặt trận tổ quốc</t>
  </si>
  <si>
    <t>Phòng Kinh tế</t>
  </si>
  <si>
    <t>Phòng Văn hóa - xã hội</t>
  </si>
  <si>
    <t>Trung tâm phục vụ hành chính công</t>
  </si>
  <si>
    <t>Trung tâm dịch vụ tổng hợp</t>
  </si>
  <si>
    <t>Các khoản chưa phân bổ chi tiết</t>
  </si>
  <si>
    <t>Chi khoa học, công nghệ, chuyển đổi số</t>
  </si>
  <si>
    <t>Chi thường xuyên khác</t>
  </si>
  <si>
    <t xml:space="preserve">         - Phí, lệ phí địa phương hưởng</t>
  </si>
  <si>
    <t>Trường MN Họa Mi</t>
  </si>
  <si>
    <t>Trường MN Hoa Ban</t>
  </si>
  <si>
    <t>Trường MN Tỏa Tình</t>
  </si>
  <si>
    <t>Trường MN Tênh Phông</t>
  </si>
  <si>
    <t>Trường TH Xuân Ban</t>
  </si>
  <si>
    <t>Trường TH Quài Tở</t>
  </si>
  <si>
    <t>Trường PTDTBT TH &amp; THCS Tỏa Tình</t>
  </si>
  <si>
    <t>Trường PTDTBT TH &amp; THCS Tênh Phông</t>
  </si>
  <si>
    <t xml:space="preserve">    Trong đó:   - Trung ương hưởng (15%)</t>
  </si>
  <si>
    <t xml:space="preserve">                     - Địa phương hưởng  (85%)</t>
  </si>
  <si>
    <t xml:space="preserve">                        + Ngân sách tỉnh hưởng (20%)</t>
  </si>
  <si>
    <t xml:space="preserve">                        + Ngân sách xã, phường hưởng (80%)</t>
  </si>
  <si>
    <t>DỰ TOÁN CHI NGÂN SÁCH ĐỊA PHƯƠNG THEO CƠ CẤU CHI NĂM 2026</t>
  </si>
  <si>
    <t>(Kèm theo Nghị quyết số         /NQ-HĐND ngày       tháng 12 năm 2025 của HĐND xã Quài Tở)</t>
  </si>
  <si>
    <t xml:space="preserve"> CÂN ĐỐI NGÂN SÁCH ĐỊA PHƯƠNG NĂM 2026</t>
  </si>
  <si>
    <t>DỰ TOÁN THU NGÂN SÁCH NHÀ NƯỚC THEO LĨNH VỰC NĂM 2026</t>
  </si>
  <si>
    <t>Dự toán năm 2026</t>
  </si>
  <si>
    <t>Kinh phí thực hiện chính sách, chế độ ưu đãi người có công với Cách Mạng</t>
  </si>
  <si>
    <t>TỔNG CHI NGÂN SÁCH CẤP XÃ</t>
  </si>
  <si>
    <t>DỰ TOÁN CHI NGÂN SÁCH CẤP XÃ THEO LĨNH VỰC NĂM 2026</t>
  </si>
  <si>
    <t>1=2+3+4+5</t>
  </si>
  <si>
    <t>DỰ TOÁN CHI THƯỜNG XUYÊN CỦA NGÂN SÁCH CẤP XÃ CHO  TỪNG CƠ QUAN, TỔ CHỨC THEO LĨNH VỰC NĂM 2026</t>
  </si>
  <si>
    <t>Kiết thiết thị chính</t>
  </si>
  <si>
    <t>DỰ TOÁN CHI NGÂN SÁCH CẤP XÃ CHO TỪNG CƠ QUAN, TỔ CHỨC THEO LĨNH VỰC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</si>
</sst>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#,##0.0"/>
    <numFmt numFmtId="166" formatCode="#,###;\-#,###;&quot;&quot;;_(@_)"/>
    <numFmt numFmtId="167" formatCode="###,###"/>
    <numFmt numFmtId="168" formatCode="&quot;$&quot;#,##0;\-&quot;$&quot;#,##0"/>
    <numFmt numFmtId="169" formatCode="#,##0.000"/>
  </numFmts>
  <fonts count="36">
    <font>
      <sz val="12"/>
      <name val=".Vntime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2"/>
      <name val=".VnArial Narrow"/>
      <family val="2"/>
    </font>
    <font>
      <i/>
      <sz val="12"/>
      <name val="Times New Roman"/>
      <family val="1"/>
    </font>
    <font>
      <sz val="13"/>
      <name val=".VnTime"/>
      <family val="2"/>
    </font>
    <font>
      <sz val="14"/>
      <name val=".VnTime"/>
      <family val="2"/>
    </font>
    <font>
      <sz val="9"/>
      <name val="Arial"/>
      <family val="2"/>
    </font>
    <font>
      <sz val="8"/>
      <name val=".VnTime"/>
      <family val="2"/>
    </font>
    <font>
      <sz val="11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</font>
    <font>
      <sz val="13"/>
      <name val="VnTime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14"/>
      <name val="Times New Romanh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 h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0" fillId="0" borderId="0"/>
    <xf numFmtId="43" fontId="17" fillId="0" borderId="0" applyFont="0" applyFill="0" applyBorder="0" applyAlignment="0" applyProtection="0"/>
    <xf numFmtId="168" fontId="13" fillId="0" borderId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0"/>
    <xf numFmtId="0" fontId="17" fillId="0" borderId="0"/>
    <xf numFmtId="0" fontId="21" fillId="0" borderId="0"/>
    <xf numFmtId="0" fontId="13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12" fillId="0" borderId="0" applyProtection="0"/>
    <xf numFmtId="0" fontId="9" fillId="0" borderId="0"/>
    <xf numFmtId="0" fontId="24" fillId="0" borderId="0"/>
    <xf numFmtId="0" fontId="1" fillId="0" borderId="0"/>
    <xf numFmtId="0" fontId="18" fillId="0" borderId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52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15" fillId="0" borderId="1" xfId="0" quotePrefix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5" fillId="0" borderId="0" xfId="0" applyNumberFormat="1" applyFont="1"/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/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3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3" fontId="8" fillId="0" borderId="0" xfId="0" applyNumberFormat="1" applyFont="1"/>
    <xf numFmtId="0" fontId="26" fillId="0" borderId="0" xfId="0" applyFont="1" applyAlignment="1">
      <alignment horizontal="centerContinuous" vertical="center"/>
    </xf>
    <xf numFmtId="0" fontId="27" fillId="0" borderId="0" xfId="0" applyFont="1"/>
    <xf numFmtId="0" fontId="30" fillId="0" borderId="0" xfId="0" applyFont="1"/>
    <xf numFmtId="0" fontId="30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3" fontId="4" fillId="0" borderId="1" xfId="7" applyNumberFormat="1" applyFont="1" applyFill="1" applyBorder="1" applyAlignment="1">
      <alignment horizontal="right" vertical="center"/>
    </xf>
    <xf numFmtId="3" fontId="4" fillId="2" borderId="1" xfId="7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vertical="center"/>
    </xf>
    <xf numFmtId="3" fontId="6" fillId="0" borderId="1" xfId="7" applyNumberFormat="1" applyFont="1" applyFill="1" applyBorder="1" applyAlignment="1">
      <alignment horizontal="right" vertical="center"/>
    </xf>
    <xf numFmtId="3" fontId="6" fillId="2" borderId="1" xfId="7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center"/>
    </xf>
    <xf numFmtId="0" fontId="31" fillId="0" borderId="0" xfId="0" applyFont="1"/>
    <xf numFmtId="0" fontId="28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vertical="center"/>
    </xf>
    <xf numFmtId="165" fontId="28" fillId="0" borderId="1" xfId="0" applyNumberFormat="1" applyFont="1" applyBorder="1" applyAlignment="1">
      <alignment vertical="center"/>
    </xf>
    <xf numFmtId="3" fontId="31" fillId="0" borderId="0" xfId="0" applyNumberFormat="1" applyFont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165" fontId="31" fillId="0" borderId="1" xfId="0" applyNumberFormat="1" applyFont="1" applyBorder="1" applyAlignment="1">
      <alignment vertical="center"/>
    </xf>
    <xf numFmtId="0" fontId="31" fillId="0" borderId="1" xfId="0" quotePrefix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2" borderId="0" xfId="0" applyFont="1" applyFill="1"/>
    <xf numFmtId="3" fontId="6" fillId="2" borderId="1" xfId="0" applyNumberFormat="1" applyFont="1" applyFill="1" applyBorder="1" applyAlignment="1">
      <alignment horizontal="right" vertical="center"/>
    </xf>
    <xf numFmtId="167" fontId="6" fillId="2" borderId="1" xfId="2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8" fillId="0" borderId="4" xfId="1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9" fontId="5" fillId="2" borderId="0" xfId="0" applyNumberFormat="1" applyFont="1" applyFill="1"/>
    <xf numFmtId="3" fontId="6" fillId="3" borderId="0" xfId="0" applyNumberFormat="1" applyFont="1" applyFill="1"/>
    <xf numFmtId="169" fontId="6" fillId="3" borderId="0" xfId="0" applyNumberFormat="1" applyFont="1" applyFill="1"/>
    <xf numFmtId="0" fontId="6" fillId="3" borderId="0" xfId="0" applyFont="1" applyFill="1"/>
    <xf numFmtId="0" fontId="5" fillId="3" borderId="0" xfId="0" applyFont="1" applyFill="1"/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3" fontId="34" fillId="2" borderId="1" xfId="0" applyNumberFormat="1" applyFont="1" applyFill="1" applyBorder="1" applyAlignment="1">
      <alignment vertical="center"/>
    </xf>
    <xf numFmtId="3" fontId="33" fillId="2" borderId="1" xfId="0" applyNumberFormat="1" applyFont="1" applyFill="1" applyBorder="1" applyAlignment="1">
      <alignment vertical="center"/>
    </xf>
    <xf numFmtId="169" fontId="33" fillId="2" borderId="1" xfId="0" applyNumberFormat="1" applyFont="1" applyFill="1" applyBorder="1" applyAlignment="1">
      <alignment vertical="center"/>
    </xf>
    <xf numFmtId="0" fontId="35" fillId="2" borderId="0" xfId="0" applyFont="1" applyFill="1"/>
    <xf numFmtId="3" fontId="4" fillId="2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vertical="center"/>
    </xf>
    <xf numFmtId="165" fontId="16" fillId="0" borderId="4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0" fontId="27" fillId="0" borderId="1" xfId="0" applyFont="1" applyBorder="1"/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4">
    <cellStyle name="_x000d__x000a_JournalTemplate=C:\COMFO\CTALK\JOURSTD.TPL_x000d__x000a_LbStateAddress=3 3 0 251 1 89 2 311_x000d__x000a_LbStateJou" xfId="1"/>
    <cellStyle name="Comma 12" xfId="2"/>
    <cellStyle name="Comma 2" xfId="22"/>
    <cellStyle name="Comma 28" xfId="3"/>
    <cellStyle name="Comma 3" xfId="4"/>
    <cellStyle name="Comma 3 2" xfId="5"/>
    <cellStyle name="Comma 3 2 2" xfId="6"/>
    <cellStyle name="Comma 4" xfId="7"/>
    <cellStyle name="Comma 5" xfId="23"/>
    <cellStyle name="HAI" xfId="8"/>
    <cellStyle name="Normal" xfId="0" builtinId="0"/>
    <cellStyle name="Normal 11" xfId="9"/>
    <cellStyle name="Normal 11 2" xfId="10"/>
    <cellStyle name="Normal 11 3" xfId="11"/>
    <cellStyle name="Normal 16" xfId="12"/>
    <cellStyle name="Normal 2" xfId="13"/>
    <cellStyle name="Normal 2 2" xfId="14"/>
    <cellStyle name="Normal 22" xfId="15"/>
    <cellStyle name="Normal 3" xfId="16"/>
    <cellStyle name="Normal 3 4" xfId="17"/>
    <cellStyle name="Normal 4" xfId="18"/>
    <cellStyle name="Normal 5" xfId="19"/>
    <cellStyle name="Normal 5 3" xfId="20"/>
    <cellStyle name="Normal_Chi NSTW NSDP 2002 - PL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45"/>
  <sheetViews>
    <sheetView view="pageBreakPreview" zoomScale="80" zoomScaleNormal="80" zoomScaleSheetLayoutView="80" workbookViewId="0">
      <selection activeCell="A2" sqref="A2:G2"/>
    </sheetView>
  </sheetViews>
  <sheetFormatPr defaultColWidth="9" defaultRowHeight="15.75"/>
  <cols>
    <col min="1" max="1" width="6" style="10" customWidth="1"/>
    <col min="2" max="2" width="54" style="10" customWidth="1"/>
    <col min="3" max="3" width="11.25" style="10" hidden="1" customWidth="1"/>
    <col min="4" max="4" width="13" style="10" hidden="1" customWidth="1"/>
    <col min="5" max="5" width="24.5" style="10" customWidth="1"/>
    <col min="6" max="6" width="10.75" style="10" hidden="1" customWidth="1"/>
    <col min="7" max="7" width="10.875" style="10" hidden="1" customWidth="1"/>
    <col min="8" max="8" width="10.125" style="10" customWidth="1"/>
    <col min="9" max="16384" width="9" style="10"/>
  </cols>
  <sheetData>
    <row r="1" spans="1:9" ht="27.75" customHeight="1">
      <c r="A1" s="8"/>
      <c r="B1" s="123" t="s">
        <v>99</v>
      </c>
      <c r="C1" s="123"/>
      <c r="D1" s="123"/>
      <c r="E1" s="123"/>
      <c r="F1" s="11"/>
      <c r="G1" s="11"/>
    </row>
    <row r="2" spans="1:9" ht="27" customHeight="1">
      <c r="A2" s="125" t="s">
        <v>165</v>
      </c>
      <c r="B2" s="125"/>
      <c r="C2" s="125"/>
      <c r="D2" s="125"/>
      <c r="E2" s="125"/>
      <c r="F2" s="125"/>
      <c r="G2" s="125"/>
    </row>
    <row r="3" spans="1:9" ht="24.75" customHeight="1">
      <c r="A3" s="127" t="s">
        <v>164</v>
      </c>
      <c r="B3" s="127"/>
      <c r="C3" s="127"/>
      <c r="D3" s="127"/>
      <c r="E3" s="127"/>
      <c r="F3" s="127"/>
      <c r="G3" s="127"/>
      <c r="I3" s="28"/>
    </row>
    <row r="4" spans="1:9" ht="27" customHeight="1">
      <c r="A4" s="12"/>
      <c r="B4" s="12"/>
      <c r="C4" s="13"/>
      <c r="D4" s="13" t="s">
        <v>133</v>
      </c>
      <c r="E4" s="65" t="s">
        <v>54</v>
      </c>
      <c r="F4" s="66"/>
      <c r="G4" s="66"/>
    </row>
    <row r="5" spans="1:9" s="30" customFormat="1" ht="21.75" customHeight="1">
      <c r="A5" s="126" t="s">
        <v>40</v>
      </c>
      <c r="B5" s="126" t="s">
        <v>2</v>
      </c>
      <c r="C5" s="124" t="s">
        <v>121</v>
      </c>
      <c r="D5" s="124" t="s">
        <v>131</v>
      </c>
      <c r="E5" s="124" t="s">
        <v>132</v>
      </c>
      <c r="F5" s="126" t="s">
        <v>98</v>
      </c>
      <c r="G5" s="126"/>
    </row>
    <row r="6" spans="1:9" s="30" customFormat="1" ht="21.75" customHeight="1">
      <c r="A6" s="126"/>
      <c r="B6" s="126"/>
      <c r="C6" s="124"/>
      <c r="D6" s="124"/>
      <c r="E6" s="124"/>
      <c r="F6" s="124" t="s">
        <v>55</v>
      </c>
      <c r="G6" s="124" t="s">
        <v>85</v>
      </c>
    </row>
    <row r="7" spans="1:9" s="30" customFormat="1" ht="11.25" customHeight="1">
      <c r="A7" s="126"/>
      <c r="B7" s="126"/>
      <c r="C7" s="124"/>
      <c r="D7" s="124"/>
      <c r="E7" s="124"/>
      <c r="F7" s="124"/>
      <c r="G7" s="124"/>
    </row>
    <row r="8" spans="1:9" s="27" customFormat="1" ht="17.25" customHeight="1">
      <c r="A8" s="14" t="s">
        <v>5</v>
      </c>
      <c r="B8" s="14" t="s">
        <v>6</v>
      </c>
      <c r="C8" s="14">
        <v>1</v>
      </c>
      <c r="D8" s="14">
        <f>C8+1</f>
        <v>2</v>
      </c>
      <c r="E8" s="14">
        <f>D8+1</f>
        <v>3</v>
      </c>
      <c r="F8" s="14">
        <f>E8+1</f>
        <v>4</v>
      </c>
      <c r="G8" s="14">
        <f>F8+1</f>
        <v>5</v>
      </c>
    </row>
    <row r="9" spans="1:9" s="13" customFormat="1" ht="35.25" customHeight="1">
      <c r="A9" s="47" t="s">
        <v>5</v>
      </c>
      <c r="B9" s="48" t="s">
        <v>62</v>
      </c>
      <c r="C9" s="49" t="e">
        <f>C10+C13+C17+#REF!+C18</f>
        <v>#REF!</v>
      </c>
      <c r="D9" s="49" t="e">
        <f>D10+D13+D17+#REF!+D18</f>
        <v>#REF!</v>
      </c>
      <c r="E9" s="49">
        <f>E10+E13+E17+E18</f>
        <v>135256</v>
      </c>
      <c r="F9" s="49" t="e">
        <f t="shared" ref="F9:F14" si="0">E9-D9</f>
        <v>#REF!</v>
      </c>
      <c r="G9" s="50" t="e">
        <f t="shared" ref="G9:G14" si="1">E9/D9*100</f>
        <v>#REF!</v>
      </c>
    </row>
    <row r="10" spans="1:9" s="13" customFormat="1" ht="30.75" customHeight="1">
      <c r="A10" s="47" t="s">
        <v>15</v>
      </c>
      <c r="B10" s="51" t="s">
        <v>37</v>
      </c>
      <c r="C10" s="49" t="e">
        <f>#REF!</f>
        <v>#REF!</v>
      </c>
      <c r="D10" s="49" t="e">
        <f>#REF!</f>
        <v>#REF!</v>
      </c>
      <c r="E10" s="49">
        <v>3330</v>
      </c>
      <c r="F10" s="49" t="e">
        <f t="shared" si="0"/>
        <v>#REF!</v>
      </c>
      <c r="G10" s="50" t="e">
        <f t="shared" si="1"/>
        <v>#REF!</v>
      </c>
    </row>
    <row r="11" spans="1:9" s="13" customFormat="1" ht="30.75" customHeight="1">
      <c r="A11" s="52" t="s">
        <v>12</v>
      </c>
      <c r="B11" s="53" t="s">
        <v>38</v>
      </c>
      <c r="C11" s="54"/>
      <c r="D11" s="54"/>
      <c r="E11" s="54">
        <v>2990</v>
      </c>
      <c r="F11" s="54"/>
      <c r="G11" s="55"/>
    </row>
    <row r="12" spans="1:9" s="13" customFormat="1" ht="30.75" customHeight="1">
      <c r="A12" s="52" t="s">
        <v>12</v>
      </c>
      <c r="B12" s="53" t="s">
        <v>81</v>
      </c>
      <c r="C12" s="54"/>
      <c r="D12" s="54"/>
      <c r="E12" s="54">
        <v>340</v>
      </c>
      <c r="F12" s="54"/>
      <c r="G12" s="55"/>
    </row>
    <row r="13" spans="1:9" s="13" customFormat="1" ht="30.75" customHeight="1">
      <c r="A13" s="47" t="s">
        <v>16</v>
      </c>
      <c r="B13" s="51" t="s">
        <v>36</v>
      </c>
      <c r="C13" s="49" t="e">
        <f>C14+C16+C15</f>
        <v>#REF!</v>
      </c>
      <c r="D13" s="49" t="e">
        <f>D14+D16+D15</f>
        <v>#REF!</v>
      </c>
      <c r="E13" s="49">
        <f>E14+E15+E16</f>
        <v>131926</v>
      </c>
      <c r="F13" s="49" t="e">
        <f t="shared" si="0"/>
        <v>#REF!</v>
      </c>
      <c r="G13" s="50" t="e">
        <f t="shared" si="1"/>
        <v>#REF!</v>
      </c>
    </row>
    <row r="14" spans="1:9" s="13" customFormat="1" ht="30.75" customHeight="1">
      <c r="A14" s="56">
        <v>1</v>
      </c>
      <c r="B14" s="53" t="s">
        <v>50</v>
      </c>
      <c r="C14" s="54" t="e">
        <f>+#REF!</f>
        <v>#REF!</v>
      </c>
      <c r="D14" s="54" t="e">
        <f>+#REF!</f>
        <v>#REF!</v>
      </c>
      <c r="E14" s="54">
        <v>97035</v>
      </c>
      <c r="F14" s="54" t="e">
        <f t="shared" si="0"/>
        <v>#REF!</v>
      </c>
      <c r="G14" s="55" t="e">
        <f t="shared" si="1"/>
        <v>#REF!</v>
      </c>
    </row>
    <row r="15" spans="1:9" s="13" customFormat="1" ht="30.75" customHeight="1">
      <c r="A15" s="56">
        <v>2</v>
      </c>
      <c r="B15" s="53" t="s">
        <v>103</v>
      </c>
      <c r="C15" s="54"/>
      <c r="D15" s="54"/>
      <c r="E15" s="54">
        <v>34226</v>
      </c>
      <c r="F15" s="54"/>
      <c r="G15" s="55"/>
    </row>
    <row r="16" spans="1:9" s="13" customFormat="1" ht="30.75" customHeight="1">
      <c r="A16" s="56">
        <v>3</v>
      </c>
      <c r="B16" s="53" t="s">
        <v>53</v>
      </c>
      <c r="C16" s="54" t="e">
        <f>+#REF!</f>
        <v>#REF!</v>
      </c>
      <c r="D16" s="54" t="e">
        <f>+#REF!</f>
        <v>#REF!</v>
      </c>
      <c r="E16" s="54">
        <v>665</v>
      </c>
      <c r="F16" s="54" t="e">
        <f>E16-D16</f>
        <v>#REF!</v>
      </c>
      <c r="G16" s="55" t="e">
        <f>E16/D16*100</f>
        <v>#REF!</v>
      </c>
    </row>
    <row r="17" spans="1:9" s="13" customFormat="1" ht="30.75" customHeight="1">
      <c r="A17" s="47" t="s">
        <v>17</v>
      </c>
      <c r="B17" s="51" t="s">
        <v>35</v>
      </c>
      <c r="C17" s="49"/>
      <c r="D17" s="49" t="e">
        <f>+#REF!</f>
        <v>#REF!</v>
      </c>
      <c r="E17" s="49"/>
      <c r="F17" s="49"/>
      <c r="G17" s="50"/>
    </row>
    <row r="18" spans="1:9" s="13" customFormat="1" ht="30.75" customHeight="1">
      <c r="A18" s="47" t="s">
        <v>18</v>
      </c>
      <c r="B18" s="51" t="s">
        <v>46</v>
      </c>
      <c r="C18" s="49"/>
      <c r="D18" s="49" t="e">
        <f>+#REF!</f>
        <v>#REF!</v>
      </c>
      <c r="E18" s="49"/>
      <c r="F18" s="49" t="e">
        <f t="shared" ref="F18:F27" si="2">E18-D18</f>
        <v>#REF!</v>
      </c>
      <c r="G18" s="50" t="e">
        <f t="shared" ref="G18:G27" si="3">E18/D18*100</f>
        <v>#REF!</v>
      </c>
    </row>
    <row r="19" spans="1:9" s="13" customFormat="1" ht="41.25" customHeight="1">
      <c r="A19" s="47" t="s">
        <v>6</v>
      </c>
      <c r="B19" s="51" t="s">
        <v>61</v>
      </c>
      <c r="C19" s="49" t="e">
        <f>C20+C25+C29</f>
        <v>#REF!</v>
      </c>
      <c r="D19" s="49" t="e">
        <f>D20+D25+D28+D29</f>
        <v>#REF!</v>
      </c>
      <c r="E19" s="49">
        <f>E20+E25</f>
        <v>135256</v>
      </c>
      <c r="F19" s="49" t="e">
        <f t="shared" si="2"/>
        <v>#REF!</v>
      </c>
      <c r="G19" s="50" t="e">
        <f t="shared" si="3"/>
        <v>#REF!</v>
      </c>
    </row>
    <row r="20" spans="1:9" s="13" customFormat="1" ht="30.75" customHeight="1">
      <c r="A20" s="47" t="s">
        <v>15</v>
      </c>
      <c r="B20" s="51" t="s">
        <v>39</v>
      </c>
      <c r="C20" s="49" t="e">
        <f>SUM(C21:C24)</f>
        <v>#REF!</v>
      </c>
      <c r="D20" s="49" t="e">
        <f>SUM(D21:D24)</f>
        <v>#REF!</v>
      </c>
      <c r="E20" s="49">
        <f>E21+E22+E23</f>
        <v>134591</v>
      </c>
      <c r="F20" s="49" t="e">
        <f t="shared" si="2"/>
        <v>#REF!</v>
      </c>
      <c r="G20" s="50" t="e">
        <f t="shared" si="3"/>
        <v>#REF!</v>
      </c>
    </row>
    <row r="21" spans="1:9" s="13" customFormat="1" ht="30.75" customHeight="1">
      <c r="A21" s="56">
        <v>1</v>
      </c>
      <c r="B21" s="53" t="s">
        <v>19</v>
      </c>
      <c r="C21" s="54" t="e">
        <f>+#REF!</f>
        <v>#REF!</v>
      </c>
      <c r="D21" s="54" t="e">
        <f>+#REF!</f>
        <v>#REF!</v>
      </c>
      <c r="E21" s="54">
        <v>340</v>
      </c>
      <c r="F21" s="54" t="e">
        <f>E21-D21</f>
        <v>#REF!</v>
      </c>
      <c r="G21" s="55" t="e">
        <f>E21/D21*100</f>
        <v>#REF!</v>
      </c>
      <c r="H21" s="31"/>
      <c r="I21" s="31"/>
    </row>
    <row r="22" spans="1:9" s="13" customFormat="1" ht="30.75" customHeight="1">
      <c r="A22" s="56">
        <f>A21+1</f>
        <v>2</v>
      </c>
      <c r="B22" s="53" t="s">
        <v>20</v>
      </c>
      <c r="C22" s="54" t="e">
        <f>+#REF!</f>
        <v>#REF!</v>
      </c>
      <c r="D22" s="54" t="e">
        <f>+#REF!</f>
        <v>#REF!</v>
      </c>
      <c r="E22" s="54">
        <v>131559</v>
      </c>
      <c r="F22" s="54" t="e">
        <f t="shared" si="2"/>
        <v>#REF!</v>
      </c>
      <c r="G22" s="55" t="e">
        <f t="shared" si="3"/>
        <v>#REF!</v>
      </c>
      <c r="H22" s="31"/>
      <c r="I22" s="31"/>
    </row>
    <row r="23" spans="1:9" s="13" customFormat="1" ht="30.75" customHeight="1">
      <c r="A23" s="56">
        <v>3</v>
      </c>
      <c r="B23" s="53" t="s">
        <v>22</v>
      </c>
      <c r="C23" s="54" t="e">
        <f>+#REF!</f>
        <v>#REF!</v>
      </c>
      <c r="D23" s="54" t="e">
        <f>+#REF!</f>
        <v>#REF!</v>
      </c>
      <c r="E23" s="54">
        <v>2692</v>
      </c>
      <c r="F23" s="54" t="e">
        <f t="shared" si="2"/>
        <v>#REF!</v>
      </c>
      <c r="G23" s="55"/>
      <c r="H23" s="31"/>
      <c r="I23" s="31"/>
    </row>
    <row r="24" spans="1:9" s="13" customFormat="1" ht="30.75" hidden="1" customHeight="1">
      <c r="A24" s="56">
        <v>4</v>
      </c>
      <c r="B24" s="53" t="s">
        <v>49</v>
      </c>
      <c r="C24" s="54">
        <v>0</v>
      </c>
      <c r="D24" s="54"/>
      <c r="E24" s="54"/>
      <c r="F24" s="54">
        <f>E24-D24</f>
        <v>0</v>
      </c>
      <c r="G24" s="55"/>
    </row>
    <row r="25" spans="1:9" s="13" customFormat="1" ht="30.75" customHeight="1">
      <c r="A25" s="47" t="s">
        <v>16</v>
      </c>
      <c r="B25" s="51" t="s">
        <v>63</v>
      </c>
      <c r="C25" s="49" t="e">
        <f>SUM(C26:C27)</f>
        <v>#REF!</v>
      </c>
      <c r="D25" s="49" t="e">
        <f>SUM(D26:D27)</f>
        <v>#REF!</v>
      </c>
      <c r="E25" s="49">
        <f>E26+E27</f>
        <v>665</v>
      </c>
      <c r="F25" s="49" t="e">
        <f t="shared" si="2"/>
        <v>#REF!</v>
      </c>
      <c r="G25" s="50" t="e">
        <f t="shared" si="3"/>
        <v>#REF!</v>
      </c>
    </row>
    <row r="26" spans="1:9" s="13" customFormat="1" ht="30.75" customHeight="1">
      <c r="A26" s="56">
        <v>1</v>
      </c>
      <c r="B26" s="53" t="s">
        <v>64</v>
      </c>
      <c r="C26" s="54" t="e">
        <f>+#REF!</f>
        <v>#REF!</v>
      </c>
      <c r="D26" s="54" t="e">
        <f>+#REF!</f>
        <v>#REF!</v>
      </c>
      <c r="E26" s="54"/>
      <c r="F26" s="54" t="e">
        <f t="shared" si="2"/>
        <v>#REF!</v>
      </c>
      <c r="G26" s="55" t="e">
        <f t="shared" si="3"/>
        <v>#REF!</v>
      </c>
    </row>
    <row r="27" spans="1:9" s="13" customFormat="1" ht="30.75" customHeight="1">
      <c r="A27" s="56">
        <f>A26+1</f>
        <v>2</v>
      </c>
      <c r="B27" s="53" t="s">
        <v>137</v>
      </c>
      <c r="C27" s="54" t="e">
        <f>+#REF!</f>
        <v>#REF!</v>
      </c>
      <c r="D27" s="54" t="e">
        <f>+#REF!</f>
        <v>#REF!</v>
      </c>
      <c r="E27" s="54">
        <v>665</v>
      </c>
      <c r="F27" s="54" t="e">
        <f t="shared" si="2"/>
        <v>#REF!</v>
      </c>
      <c r="G27" s="55" t="e">
        <f t="shared" si="3"/>
        <v>#REF!</v>
      </c>
      <c r="H27" s="31"/>
    </row>
    <row r="28" spans="1:9" s="32" customFormat="1" ht="30.75" customHeight="1">
      <c r="A28" s="47" t="s">
        <v>17</v>
      </c>
      <c r="B28" s="51" t="s">
        <v>101</v>
      </c>
      <c r="C28" s="49"/>
      <c r="D28" s="49"/>
      <c r="E28" s="49"/>
      <c r="F28" s="54">
        <f>E28-D28</f>
        <v>0</v>
      </c>
      <c r="G28" s="55"/>
    </row>
    <row r="29" spans="1:9" s="13" customFormat="1" ht="33" customHeight="1">
      <c r="A29" s="47" t="s">
        <v>18</v>
      </c>
      <c r="B29" s="51" t="s">
        <v>45</v>
      </c>
      <c r="C29" s="49"/>
      <c r="D29" s="49"/>
      <c r="E29" s="49"/>
      <c r="F29" s="54">
        <f>E29-D29</f>
        <v>0</v>
      </c>
      <c r="G29" s="55"/>
    </row>
    <row r="30" spans="1:9" s="13" customFormat="1" ht="33" customHeight="1">
      <c r="A30" s="46"/>
      <c r="B30" s="32"/>
      <c r="C30" s="58"/>
      <c r="D30" s="58"/>
      <c r="E30" s="58"/>
      <c r="F30" s="31"/>
      <c r="G30" s="59"/>
    </row>
    <row r="31" spans="1:9" ht="29.25" customHeight="1">
      <c r="A31" s="13"/>
      <c r="B31" s="33"/>
      <c r="C31" s="31" t="e">
        <f>C9-C19</f>
        <v>#REF!</v>
      </c>
      <c r="D31" s="31" t="e">
        <f>D9-D19</f>
        <v>#REF!</v>
      </c>
      <c r="E31" s="31"/>
      <c r="F31" s="13"/>
      <c r="G31" s="13"/>
    </row>
    <row r="32" spans="1:9" ht="11.25" customHeight="1">
      <c r="A32" s="13"/>
      <c r="B32" s="13"/>
      <c r="C32" s="13"/>
      <c r="D32" s="13"/>
      <c r="E32" s="13"/>
      <c r="F32" s="13"/>
      <c r="G32" s="13"/>
    </row>
    <row r="33" spans="1:7" ht="18.75">
      <c r="A33" s="13"/>
      <c r="B33" s="13"/>
      <c r="C33" s="13"/>
      <c r="D33" s="13"/>
      <c r="E33" s="13"/>
      <c r="F33" s="13"/>
      <c r="G33" s="13"/>
    </row>
    <row r="34" spans="1:7" ht="18.75">
      <c r="A34" s="13"/>
      <c r="B34" s="13"/>
      <c r="C34" s="13"/>
      <c r="D34" s="13"/>
      <c r="E34" s="13"/>
      <c r="F34" s="13"/>
      <c r="G34" s="13"/>
    </row>
    <row r="35" spans="1:7" ht="18.75">
      <c r="A35" s="13"/>
      <c r="B35" s="13"/>
      <c r="C35" s="13"/>
      <c r="D35" s="13"/>
      <c r="E35" s="13"/>
      <c r="F35" s="13"/>
      <c r="G35" s="13"/>
    </row>
    <row r="36" spans="1:7" ht="18.75">
      <c r="A36" s="13"/>
      <c r="B36" s="13"/>
      <c r="C36" s="13"/>
      <c r="D36" s="13"/>
      <c r="E36" s="13"/>
      <c r="F36" s="13"/>
      <c r="G36" s="13"/>
    </row>
    <row r="37" spans="1:7" ht="18.75">
      <c r="A37" s="13"/>
      <c r="B37" s="13"/>
      <c r="C37" s="13"/>
      <c r="D37" s="13"/>
      <c r="E37" s="13"/>
      <c r="F37" s="13"/>
      <c r="G37" s="13"/>
    </row>
    <row r="38" spans="1:7" ht="18.75">
      <c r="A38" s="13"/>
      <c r="B38" s="13"/>
      <c r="C38" s="13"/>
      <c r="D38" s="13"/>
      <c r="E38" s="13"/>
      <c r="F38" s="13"/>
      <c r="G38" s="13"/>
    </row>
    <row r="39" spans="1:7" ht="18.75">
      <c r="A39" s="13"/>
      <c r="B39" s="13"/>
      <c r="C39" s="13"/>
      <c r="D39" s="13"/>
      <c r="E39" s="13"/>
      <c r="F39" s="13"/>
      <c r="G39" s="13"/>
    </row>
    <row r="40" spans="1:7" ht="18.75">
      <c r="A40" s="13"/>
      <c r="B40" s="13"/>
      <c r="C40" s="13"/>
      <c r="D40" s="13"/>
      <c r="E40" s="13"/>
      <c r="F40" s="13"/>
      <c r="G40" s="13"/>
    </row>
    <row r="41" spans="1:7" ht="22.5" customHeight="1">
      <c r="A41" s="13"/>
      <c r="B41" s="13"/>
      <c r="C41" s="13"/>
      <c r="D41" s="13"/>
      <c r="E41" s="13"/>
      <c r="F41" s="13"/>
      <c r="G41" s="13"/>
    </row>
    <row r="42" spans="1:7" ht="18.75">
      <c r="A42" s="13"/>
      <c r="B42" s="13"/>
      <c r="C42" s="13"/>
      <c r="D42" s="13"/>
      <c r="E42" s="13"/>
      <c r="F42" s="13"/>
      <c r="G42" s="13"/>
    </row>
    <row r="43" spans="1:7" ht="18.75">
      <c r="A43" s="13"/>
      <c r="B43" s="13"/>
      <c r="C43" s="13"/>
      <c r="D43" s="13"/>
      <c r="E43" s="13"/>
      <c r="F43" s="13"/>
      <c r="G43" s="13"/>
    </row>
    <row r="44" spans="1:7" ht="18.75">
      <c r="A44" s="13"/>
      <c r="B44" s="13"/>
      <c r="C44" s="13"/>
      <c r="D44" s="13"/>
      <c r="E44" s="13"/>
      <c r="F44" s="13"/>
      <c r="G44" s="13"/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11">
    <mergeCell ref="B1:E1"/>
    <mergeCell ref="F6:F7"/>
    <mergeCell ref="G6:G7"/>
    <mergeCell ref="A2:G2"/>
    <mergeCell ref="F5:G5"/>
    <mergeCell ref="B5:B7"/>
    <mergeCell ref="A3:G3"/>
    <mergeCell ref="A5:A7"/>
    <mergeCell ref="C5:C7"/>
    <mergeCell ref="D5:D7"/>
    <mergeCell ref="E5:E7"/>
  </mergeCells>
  <phoneticPr fontId="14" type="noConversion"/>
  <printOptions horizontalCentered="1"/>
  <pageMargins left="0.56000000000000005" right="0" top="0.69" bottom="0.17" header="0.17" footer="0.2"/>
  <pageSetup paperSize="9" fitToHeight="0" orientation="portrait" r:id="rId1"/>
  <headerFooter alignWithMargins="0">
    <oddHeader xml:space="preserve">&amp;C                                                                                                                                  </oddHeader>
    <oddFooter xml:space="preserve">&amp;C&amp;".VnTime,Italic"&amp;8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J40"/>
  <sheetViews>
    <sheetView view="pageBreakPreview" zoomScaleNormal="100" zoomScaleSheetLayoutView="100" workbookViewId="0">
      <selection activeCell="A3" sqref="A3:H3"/>
    </sheetView>
  </sheetViews>
  <sheetFormatPr defaultColWidth="9" defaultRowHeight="15.75"/>
  <cols>
    <col min="1" max="1" width="5.5" style="3" customWidth="1"/>
    <col min="2" max="2" width="51.125" style="3" customWidth="1"/>
    <col min="3" max="3" width="12.375" style="10" hidden="1" customWidth="1"/>
    <col min="4" max="4" width="1.5" style="10" hidden="1" customWidth="1"/>
    <col min="5" max="6" width="13.375" style="3" customWidth="1"/>
    <col min="7" max="8" width="9.875" style="3" hidden="1" customWidth="1"/>
    <col min="9" max="9" width="6" style="3" customWidth="1"/>
    <col min="10" max="16384" width="9" style="3"/>
  </cols>
  <sheetData>
    <row r="1" spans="1:10" ht="26.25" customHeight="1">
      <c r="A1" s="4"/>
      <c r="B1" s="128" t="s">
        <v>97</v>
      </c>
      <c r="C1" s="128"/>
      <c r="D1" s="128"/>
      <c r="E1" s="128"/>
      <c r="F1" s="128"/>
      <c r="G1" s="128"/>
      <c r="H1" s="128"/>
    </row>
    <row r="2" spans="1:10" s="1" customFormat="1" ht="20.25" customHeight="1">
      <c r="A2" s="131" t="s">
        <v>166</v>
      </c>
      <c r="B2" s="132"/>
      <c r="C2" s="132"/>
      <c r="D2" s="132"/>
      <c r="E2" s="132"/>
      <c r="F2" s="132"/>
      <c r="G2" s="132"/>
      <c r="H2" s="132"/>
    </row>
    <row r="3" spans="1:10" s="1" customFormat="1" ht="20.25" customHeight="1">
      <c r="A3" s="135" t="str">
        <f>'PL15'!A3</f>
        <v>(Kèm theo Nghị quyết số         /NQ-HĐND ngày       tháng 12 năm 2025 của HĐND xã Quài Tở)</v>
      </c>
      <c r="B3" s="135"/>
      <c r="C3" s="135"/>
      <c r="D3" s="135"/>
      <c r="E3" s="135"/>
      <c r="F3" s="135"/>
      <c r="G3" s="135"/>
      <c r="H3" s="135"/>
    </row>
    <row r="4" spans="1:10" ht="27" customHeight="1">
      <c r="A4" s="7"/>
      <c r="B4" s="7"/>
      <c r="E4" s="137" t="s">
        <v>54</v>
      </c>
      <c r="F4" s="137"/>
      <c r="G4" s="137"/>
      <c r="H4" s="137"/>
    </row>
    <row r="5" spans="1:10" s="6" customFormat="1" ht="21.75" customHeight="1">
      <c r="A5" s="136" t="s">
        <v>40</v>
      </c>
      <c r="B5" s="133" t="s">
        <v>2</v>
      </c>
      <c r="C5" s="126" t="s">
        <v>131</v>
      </c>
      <c r="D5" s="126"/>
      <c r="E5" s="133" t="s">
        <v>132</v>
      </c>
      <c r="F5" s="134"/>
      <c r="G5" s="133" t="s">
        <v>58</v>
      </c>
      <c r="H5" s="133"/>
    </row>
    <row r="6" spans="1:10" s="6" customFormat="1" ht="21.75" customHeight="1">
      <c r="A6" s="136"/>
      <c r="B6" s="133"/>
      <c r="C6" s="129" t="s">
        <v>128</v>
      </c>
      <c r="D6" s="129" t="s">
        <v>129</v>
      </c>
      <c r="E6" s="129" t="s">
        <v>128</v>
      </c>
      <c r="F6" s="129" t="s">
        <v>129</v>
      </c>
      <c r="G6" s="129" t="s">
        <v>128</v>
      </c>
      <c r="H6" s="129" t="s">
        <v>129</v>
      </c>
    </row>
    <row r="7" spans="1:10" s="6" customFormat="1" ht="21.75" customHeight="1">
      <c r="A7" s="136"/>
      <c r="B7" s="133"/>
      <c r="C7" s="130"/>
      <c r="D7" s="130" t="s">
        <v>4</v>
      </c>
      <c r="E7" s="130" t="s">
        <v>1</v>
      </c>
      <c r="F7" s="130" t="s">
        <v>4</v>
      </c>
      <c r="G7" s="130" t="s">
        <v>1</v>
      </c>
      <c r="H7" s="130" t="s">
        <v>4</v>
      </c>
    </row>
    <row r="8" spans="1:10" s="6" customFormat="1" ht="20.25" customHeight="1">
      <c r="A8" s="67" t="s">
        <v>5</v>
      </c>
      <c r="B8" s="67" t="s">
        <v>6</v>
      </c>
      <c r="C8" s="56">
        <v>1</v>
      </c>
      <c r="D8" s="56">
        <f>C8+1</f>
        <v>2</v>
      </c>
      <c r="E8" s="67">
        <f>D8+1</f>
        <v>3</v>
      </c>
      <c r="F8" s="67">
        <f>E8+1</f>
        <v>4</v>
      </c>
      <c r="G8" s="67" t="s">
        <v>42</v>
      </c>
      <c r="H8" s="67" t="s">
        <v>43</v>
      </c>
    </row>
    <row r="9" spans="1:10" s="6" customFormat="1" ht="29.25" customHeight="1">
      <c r="A9" s="104"/>
      <c r="B9" s="68" t="s">
        <v>65</v>
      </c>
      <c r="C9" s="49" t="e">
        <f>C10+C41</f>
        <v>#REF!</v>
      </c>
      <c r="D9" s="49" t="e">
        <f>D10+D41</f>
        <v>#REF!</v>
      </c>
      <c r="E9" s="69">
        <f>E10</f>
        <v>3900</v>
      </c>
      <c r="F9" s="69">
        <f>F10</f>
        <v>3330</v>
      </c>
      <c r="G9" s="70" t="e">
        <f t="shared" ref="G9:G14" si="0">E9/C9*100</f>
        <v>#REF!</v>
      </c>
      <c r="H9" s="70" t="e">
        <f t="shared" ref="H9:H14" si="1">F9/D9*100</f>
        <v>#REF!</v>
      </c>
      <c r="I9" s="71"/>
      <c r="J9" s="71"/>
    </row>
    <row r="10" spans="1:10" s="6" customFormat="1" ht="20.25" customHeight="1">
      <c r="A10" s="104" t="s">
        <v>15</v>
      </c>
      <c r="B10" s="68" t="s">
        <v>7</v>
      </c>
      <c r="C10" s="49" t="e">
        <f>C15+C25+C26+C27+C31+C33+C32+C20+C37+C40+C11</f>
        <v>#REF!</v>
      </c>
      <c r="D10" s="49" t="e">
        <f>D15+D25+D26+D27+D31+D33+D32+D20+D37+D40+D11</f>
        <v>#REF!</v>
      </c>
      <c r="E10" s="69">
        <f>E15+E25+E26+E27+E31+E32+E37</f>
        <v>3900</v>
      </c>
      <c r="F10" s="69">
        <f t="shared" ref="F10:H10" si="2">F15+F25+F26+F27+F31+F32+F37</f>
        <v>3330</v>
      </c>
      <c r="G10" s="69" t="e">
        <f t="shared" si="2"/>
        <v>#REF!</v>
      </c>
      <c r="H10" s="69" t="e">
        <f t="shared" si="2"/>
        <v>#REF!</v>
      </c>
    </row>
    <row r="11" spans="1:10" s="6" customFormat="1" ht="20.25" hidden="1" customHeight="1">
      <c r="A11" s="67">
        <v>1</v>
      </c>
      <c r="B11" s="72" t="s">
        <v>105</v>
      </c>
      <c r="C11" s="73" t="e">
        <f>SUM(C12:C14)</f>
        <v>#REF!</v>
      </c>
      <c r="D11" s="73" t="e">
        <f>SUM(D12:D14)</f>
        <v>#REF!</v>
      </c>
      <c r="E11" s="74">
        <v>0</v>
      </c>
      <c r="F11" s="74">
        <v>0</v>
      </c>
      <c r="G11" s="75" t="e">
        <f t="shared" si="0"/>
        <v>#REF!</v>
      </c>
      <c r="H11" s="75" t="e">
        <f t="shared" si="1"/>
        <v>#REF!</v>
      </c>
    </row>
    <row r="12" spans="1:10" s="78" customFormat="1" ht="20.25" hidden="1" customHeight="1">
      <c r="A12" s="67"/>
      <c r="B12" s="72" t="s">
        <v>106</v>
      </c>
      <c r="C12" s="76" t="e">
        <f>+#REF!</f>
        <v>#REF!</v>
      </c>
      <c r="D12" s="76" t="e">
        <f>C12</f>
        <v>#REF!</v>
      </c>
      <c r="E12" s="77"/>
      <c r="F12" s="77">
        <v>0</v>
      </c>
      <c r="G12" s="75" t="e">
        <f t="shared" si="0"/>
        <v>#REF!</v>
      </c>
      <c r="H12" s="75" t="e">
        <f t="shared" si="1"/>
        <v>#REF!</v>
      </c>
    </row>
    <row r="13" spans="1:10" s="78" customFormat="1" ht="20.25" hidden="1" customHeight="1">
      <c r="A13" s="67"/>
      <c r="B13" s="72" t="s">
        <v>94</v>
      </c>
      <c r="C13" s="76" t="e">
        <f>+#REF!</f>
        <v>#REF!</v>
      </c>
      <c r="D13" s="76" t="e">
        <f t="shared" ref="D13:D14" si="3">C13</f>
        <v>#REF!</v>
      </c>
      <c r="E13" s="77"/>
      <c r="F13" s="77">
        <v>0</v>
      </c>
      <c r="G13" s="75" t="e">
        <f t="shared" si="0"/>
        <v>#REF!</v>
      </c>
      <c r="H13" s="75" t="e">
        <f t="shared" si="1"/>
        <v>#REF!</v>
      </c>
    </row>
    <row r="14" spans="1:10" s="78" customFormat="1" ht="20.25" hidden="1" customHeight="1">
      <c r="A14" s="67"/>
      <c r="B14" s="72" t="s">
        <v>95</v>
      </c>
      <c r="C14" s="76" t="e">
        <f>+#REF!</f>
        <v>#REF!</v>
      </c>
      <c r="D14" s="76" t="e">
        <f t="shared" si="3"/>
        <v>#REF!</v>
      </c>
      <c r="E14" s="77"/>
      <c r="F14" s="77">
        <v>0</v>
      </c>
      <c r="G14" s="75" t="e">
        <f t="shared" si="0"/>
        <v>#REF!</v>
      </c>
      <c r="H14" s="75" t="e">
        <f t="shared" si="1"/>
        <v>#REF!</v>
      </c>
    </row>
    <row r="15" spans="1:10" s="78" customFormat="1" ht="20.25" customHeight="1">
      <c r="A15" s="67">
        <v>1</v>
      </c>
      <c r="B15" s="72" t="s">
        <v>0</v>
      </c>
      <c r="C15" s="73" t="e">
        <f>SUM(C16:C19)</f>
        <v>#REF!</v>
      </c>
      <c r="D15" s="73" t="e">
        <f>SUM(D16:D19)</f>
        <v>#REF!</v>
      </c>
      <c r="E15" s="74">
        <f>E16</f>
        <v>540</v>
      </c>
      <c r="F15" s="74">
        <f>F16</f>
        <v>540</v>
      </c>
      <c r="G15" s="75" t="e">
        <f t="shared" ref="G15:H17" si="4">E15/C15*100</f>
        <v>#REF!</v>
      </c>
      <c r="H15" s="75" t="e">
        <f t="shared" si="4"/>
        <v>#REF!</v>
      </c>
    </row>
    <row r="16" spans="1:10" s="6" customFormat="1" ht="20.25" customHeight="1">
      <c r="A16" s="79"/>
      <c r="B16" s="72" t="s">
        <v>93</v>
      </c>
      <c r="C16" s="76" t="e">
        <f>+#REF!</f>
        <v>#REF!</v>
      </c>
      <c r="D16" s="76" t="e">
        <f>C16</f>
        <v>#REF!</v>
      </c>
      <c r="E16" s="77">
        <v>540</v>
      </c>
      <c r="F16" s="77">
        <f>E16</f>
        <v>540</v>
      </c>
      <c r="G16" s="75" t="e">
        <f t="shared" si="4"/>
        <v>#REF!</v>
      </c>
      <c r="H16" s="75" t="e">
        <f t="shared" si="4"/>
        <v>#REF!</v>
      </c>
    </row>
    <row r="17" spans="1:8" s="6" customFormat="1" ht="20.25" hidden="1" customHeight="1">
      <c r="A17" s="79"/>
      <c r="B17" s="72" t="s">
        <v>94</v>
      </c>
      <c r="C17" s="76" t="e">
        <f>+#REF!</f>
        <v>#REF!</v>
      </c>
      <c r="D17" s="76" t="e">
        <f t="shared" ref="D17:D19" si="5">C17</f>
        <v>#REF!</v>
      </c>
      <c r="E17" s="77"/>
      <c r="F17" s="77">
        <v>0</v>
      </c>
      <c r="G17" s="75" t="e">
        <f t="shared" si="4"/>
        <v>#REF!</v>
      </c>
      <c r="H17" s="75" t="e">
        <f t="shared" si="4"/>
        <v>#REF!</v>
      </c>
    </row>
    <row r="18" spans="1:8" s="6" customFormat="1" ht="20.25" hidden="1" customHeight="1">
      <c r="A18" s="79"/>
      <c r="B18" s="72" t="s">
        <v>123</v>
      </c>
      <c r="C18" s="76" t="e">
        <f>+#REF!</f>
        <v>#REF!</v>
      </c>
      <c r="D18" s="76" t="e">
        <f t="shared" si="5"/>
        <v>#REF!</v>
      </c>
      <c r="E18" s="77"/>
      <c r="F18" s="77">
        <v>0</v>
      </c>
      <c r="G18" s="75" t="e">
        <f t="shared" ref="G18" si="6">E18/C18*100</f>
        <v>#REF!</v>
      </c>
      <c r="H18" s="75" t="e">
        <f t="shared" ref="H18" si="7">F18/D18*100</f>
        <v>#REF!</v>
      </c>
    </row>
    <row r="19" spans="1:8" s="6" customFormat="1" ht="20.25" hidden="1" customHeight="1">
      <c r="A19" s="79"/>
      <c r="B19" s="72" t="s">
        <v>95</v>
      </c>
      <c r="C19" s="76" t="e">
        <f>+#REF!</f>
        <v>#REF!</v>
      </c>
      <c r="D19" s="76" t="e">
        <f t="shared" si="5"/>
        <v>#REF!</v>
      </c>
      <c r="E19" s="77"/>
      <c r="F19" s="77">
        <v>0</v>
      </c>
      <c r="G19" s="75" t="e">
        <f t="shared" ref="G19:H21" si="8">E19/C19*100</f>
        <v>#REF!</v>
      </c>
      <c r="H19" s="75" t="e">
        <f t="shared" si="8"/>
        <v>#REF!</v>
      </c>
    </row>
    <row r="20" spans="1:8" s="6" customFormat="1" ht="20.25" hidden="1" customHeight="1">
      <c r="A20" s="67">
        <v>3</v>
      </c>
      <c r="B20" s="72" t="s">
        <v>107</v>
      </c>
      <c r="C20" s="73" t="e">
        <f>+C21+C24</f>
        <v>#REF!</v>
      </c>
      <c r="D20" s="73" t="e">
        <f>+D21+D24</f>
        <v>#REF!</v>
      </c>
      <c r="E20" s="74">
        <v>0</v>
      </c>
      <c r="F20" s="74">
        <v>0</v>
      </c>
      <c r="G20" s="75" t="e">
        <f t="shared" si="8"/>
        <v>#REF!</v>
      </c>
      <c r="H20" s="75" t="e">
        <f t="shared" si="8"/>
        <v>#REF!</v>
      </c>
    </row>
    <row r="21" spans="1:8" s="6" customFormat="1" ht="20.25" hidden="1" customHeight="1">
      <c r="A21" s="67"/>
      <c r="B21" s="80" t="s">
        <v>108</v>
      </c>
      <c r="C21" s="76" t="e">
        <f>C22+C23</f>
        <v>#REF!</v>
      </c>
      <c r="D21" s="76" t="e">
        <f>D22+D23</f>
        <v>#REF!</v>
      </c>
      <c r="E21" s="77">
        <v>0</v>
      </c>
      <c r="F21" s="77">
        <v>0</v>
      </c>
      <c r="G21" s="75" t="e">
        <f t="shared" si="8"/>
        <v>#REF!</v>
      </c>
      <c r="H21" s="75" t="e">
        <f t="shared" si="8"/>
        <v>#REF!</v>
      </c>
    </row>
    <row r="22" spans="1:8" s="78" customFormat="1" ht="20.25" hidden="1" customHeight="1">
      <c r="A22" s="67"/>
      <c r="B22" s="80" t="s">
        <v>109</v>
      </c>
      <c r="C22" s="76" t="e">
        <f>+#REF!</f>
        <v>#REF!</v>
      </c>
      <c r="D22" s="76"/>
      <c r="E22" s="77"/>
      <c r="F22" s="77"/>
      <c r="G22" s="75" t="e">
        <f t="shared" ref="G22:G23" si="9">E22/C22*100</f>
        <v>#REF!</v>
      </c>
      <c r="H22" s="75"/>
    </row>
    <row r="23" spans="1:8" s="78" customFormat="1" ht="20.25" hidden="1" customHeight="1">
      <c r="A23" s="67"/>
      <c r="B23" s="80" t="s">
        <v>110</v>
      </c>
      <c r="C23" s="76" t="e">
        <f>+#REF!</f>
        <v>#REF!</v>
      </c>
      <c r="D23" s="76" t="e">
        <f>+C23</f>
        <v>#REF!</v>
      </c>
      <c r="E23" s="77"/>
      <c r="F23" s="77">
        <v>0</v>
      </c>
      <c r="G23" s="75" t="e">
        <f t="shared" si="9"/>
        <v>#REF!</v>
      </c>
      <c r="H23" s="75" t="e">
        <f t="shared" ref="H23" si="10">F23/D23*100</f>
        <v>#REF!</v>
      </c>
    </row>
    <row r="24" spans="1:8" s="78" customFormat="1" ht="20.25" hidden="1" customHeight="1">
      <c r="A24" s="67"/>
      <c r="B24" s="80" t="s">
        <v>111</v>
      </c>
      <c r="C24" s="76" t="e">
        <f>+#REF!</f>
        <v>#REF!</v>
      </c>
      <c r="D24" s="76" t="e">
        <f>+C24</f>
        <v>#REF!</v>
      </c>
      <c r="E24" s="77"/>
      <c r="F24" s="77">
        <v>0</v>
      </c>
      <c r="G24" s="75" t="e">
        <f t="shared" ref="G24:H27" si="11">E24/C24*100</f>
        <v>#REF!</v>
      </c>
      <c r="H24" s="75" t="e">
        <f t="shared" si="11"/>
        <v>#REF!</v>
      </c>
    </row>
    <row r="25" spans="1:8" s="6" customFormat="1" ht="20.25" customHeight="1">
      <c r="A25" s="67">
        <v>2</v>
      </c>
      <c r="B25" s="72" t="s">
        <v>10</v>
      </c>
      <c r="C25" s="73" t="e">
        <f>+#REF!</f>
        <v>#REF!</v>
      </c>
      <c r="D25" s="73" t="e">
        <f t="shared" ref="D25" si="12">+C25</f>
        <v>#REF!</v>
      </c>
      <c r="E25" s="74">
        <v>200</v>
      </c>
      <c r="F25" s="74">
        <v>200</v>
      </c>
      <c r="G25" s="75" t="e">
        <f>E25/C25*100</f>
        <v>#REF!</v>
      </c>
      <c r="H25" s="75" t="e">
        <f>F25/D25*100</f>
        <v>#REF!</v>
      </c>
    </row>
    <row r="26" spans="1:8" s="6" customFormat="1" ht="20.25" customHeight="1">
      <c r="A26" s="67">
        <v>3</v>
      </c>
      <c r="B26" s="72" t="s">
        <v>8</v>
      </c>
      <c r="C26" s="73" t="e">
        <f>+#REF!</f>
        <v>#REF!</v>
      </c>
      <c r="D26" s="73" t="e">
        <f>+C26</f>
        <v>#REF!</v>
      </c>
      <c r="E26" s="74">
        <v>2000</v>
      </c>
      <c r="F26" s="74">
        <f>E26</f>
        <v>2000</v>
      </c>
      <c r="G26" s="75" t="e">
        <f t="shared" si="11"/>
        <v>#REF!</v>
      </c>
      <c r="H26" s="75" t="e">
        <f t="shared" si="11"/>
        <v>#REF!</v>
      </c>
    </row>
    <row r="27" spans="1:8" s="78" customFormat="1" ht="20.25" customHeight="1">
      <c r="A27" s="67">
        <v>4</v>
      </c>
      <c r="B27" s="72" t="s">
        <v>11</v>
      </c>
      <c r="C27" s="73" t="e">
        <f>+#REF!</f>
        <v>#REF!</v>
      </c>
      <c r="D27" s="73" t="e">
        <f>C27-C28</f>
        <v>#REF!</v>
      </c>
      <c r="E27" s="74">
        <f>E28+E29</f>
        <v>250</v>
      </c>
      <c r="F27" s="74">
        <f>F29</f>
        <v>200</v>
      </c>
      <c r="G27" s="75" t="e">
        <f t="shared" si="11"/>
        <v>#REF!</v>
      </c>
      <c r="H27" s="75" t="e">
        <f t="shared" si="11"/>
        <v>#REF!</v>
      </c>
    </row>
    <row r="28" spans="1:8" s="78" customFormat="1" ht="20.25" customHeight="1">
      <c r="A28" s="67"/>
      <c r="B28" s="80" t="s">
        <v>127</v>
      </c>
      <c r="C28" s="76" t="e">
        <f>+#REF!</f>
        <v>#REF!</v>
      </c>
      <c r="D28" s="76"/>
      <c r="E28" s="77">
        <v>50</v>
      </c>
      <c r="F28" s="77"/>
      <c r="G28" s="75" t="e">
        <f t="shared" ref="G28:G30" si="13">E28/C28*100</f>
        <v>#REF!</v>
      </c>
      <c r="H28" s="75"/>
    </row>
    <row r="29" spans="1:8" s="78" customFormat="1" ht="20.25" customHeight="1">
      <c r="A29" s="67"/>
      <c r="B29" s="80" t="s">
        <v>150</v>
      </c>
      <c r="C29" s="76" t="e">
        <f>+#REF!</f>
        <v>#REF!</v>
      </c>
      <c r="D29" s="76" t="e">
        <f>+C29</f>
        <v>#REF!</v>
      </c>
      <c r="E29" s="77">
        <v>200</v>
      </c>
      <c r="F29" s="76">
        <v>200</v>
      </c>
      <c r="G29" s="75" t="e">
        <f t="shared" si="13"/>
        <v>#REF!</v>
      </c>
      <c r="H29" s="75" t="e">
        <f t="shared" ref="H29:H30" si="14">F29/D29*100</f>
        <v>#REF!</v>
      </c>
    </row>
    <row r="30" spans="1:8" s="78" customFormat="1" ht="20.25" customHeight="1">
      <c r="A30" s="67"/>
      <c r="B30" s="80" t="s">
        <v>124</v>
      </c>
      <c r="C30" s="76" t="e">
        <f>+#REF!</f>
        <v>#REF!</v>
      </c>
      <c r="D30" s="76" t="e">
        <f>+C30</f>
        <v>#REF!</v>
      </c>
      <c r="E30" s="77"/>
      <c r="F30" s="76">
        <v>0</v>
      </c>
      <c r="G30" s="75" t="e">
        <f t="shared" si="13"/>
        <v>#REF!</v>
      </c>
      <c r="H30" s="75" t="e">
        <f t="shared" si="14"/>
        <v>#REF!</v>
      </c>
    </row>
    <row r="31" spans="1:8" s="6" customFormat="1" ht="20.25" customHeight="1">
      <c r="A31" s="67">
        <v>5</v>
      </c>
      <c r="B31" s="72" t="s">
        <v>9</v>
      </c>
      <c r="C31" s="73" t="e">
        <f>+#REF!</f>
        <v>#REF!</v>
      </c>
      <c r="D31" s="73" t="e">
        <f>+C31</f>
        <v>#REF!</v>
      </c>
      <c r="E31" s="74">
        <v>10</v>
      </c>
      <c r="F31" s="74">
        <v>10</v>
      </c>
      <c r="G31" s="75" t="e">
        <f>E31/C31*100</f>
        <v>#REF!</v>
      </c>
      <c r="H31" s="75" t="e">
        <f>F31/D31*100</f>
        <v>#REF!</v>
      </c>
    </row>
    <row r="32" spans="1:8" s="6" customFormat="1" ht="20.25" customHeight="1">
      <c r="A32" s="67">
        <v>6</v>
      </c>
      <c r="B32" s="72" t="s">
        <v>13</v>
      </c>
      <c r="C32" s="73" t="e">
        <f>+#REF!</f>
        <v>#REF!</v>
      </c>
      <c r="D32" s="73" t="e">
        <f>+C32</f>
        <v>#REF!</v>
      </c>
      <c r="E32" s="74">
        <v>500</v>
      </c>
      <c r="F32" s="74">
        <v>340</v>
      </c>
      <c r="G32" s="75" t="e">
        <f>E32/C32*100</f>
        <v>#REF!</v>
      </c>
      <c r="H32" s="75" t="e">
        <f>F32/D32*100</f>
        <v>#REF!</v>
      </c>
    </row>
    <row r="33" spans="1:8" s="6" customFormat="1" ht="18" customHeight="1">
      <c r="A33" s="67"/>
      <c r="B33" s="122" t="s">
        <v>159</v>
      </c>
      <c r="C33" s="120" t="e">
        <f t="shared" ref="C33" si="15">C32*15%</f>
        <v>#REF!</v>
      </c>
      <c r="D33" s="73" t="e">
        <f t="shared" ref="D33:D40" si="16">+C33</f>
        <v>#REF!</v>
      </c>
      <c r="E33" s="77">
        <v>75</v>
      </c>
      <c r="F33" s="74">
        <v>0</v>
      </c>
      <c r="G33" s="75" t="e">
        <f t="shared" ref="G33:G34" si="17">E33/C33*100</f>
        <v>#REF!</v>
      </c>
      <c r="H33" s="75" t="e">
        <f t="shared" ref="H33:H34" si="18">F33/D33*100</f>
        <v>#REF!</v>
      </c>
    </row>
    <row r="34" spans="1:8" s="6" customFormat="1" ht="18" customHeight="1">
      <c r="A34" s="67"/>
      <c r="B34" s="122" t="s">
        <v>160</v>
      </c>
      <c r="C34" s="121" t="e">
        <f t="shared" ref="C34" si="19">C32*85%</f>
        <v>#REF!</v>
      </c>
      <c r="D34" s="76" t="e">
        <f t="shared" si="16"/>
        <v>#REF!</v>
      </c>
      <c r="E34" s="77">
        <v>425</v>
      </c>
      <c r="F34" s="77">
        <v>0</v>
      </c>
      <c r="G34" s="75" t="e">
        <f t="shared" si="17"/>
        <v>#REF!</v>
      </c>
      <c r="H34" s="75" t="e">
        <f t="shared" si="18"/>
        <v>#REF!</v>
      </c>
    </row>
    <row r="35" spans="1:8" s="6" customFormat="1" ht="18" customHeight="1">
      <c r="A35" s="67"/>
      <c r="B35" s="122" t="s">
        <v>161</v>
      </c>
      <c r="C35" s="121" t="e">
        <f t="shared" ref="C35" si="20">C34*20%</f>
        <v>#REF!</v>
      </c>
      <c r="D35" s="76"/>
      <c r="E35" s="77">
        <v>85</v>
      </c>
      <c r="F35" s="77"/>
      <c r="G35" s="75"/>
      <c r="H35" s="75"/>
    </row>
    <row r="36" spans="1:8" s="6" customFormat="1" ht="18" customHeight="1">
      <c r="A36" s="67"/>
      <c r="B36" s="122" t="s">
        <v>162</v>
      </c>
      <c r="C36" s="121" t="e">
        <f t="shared" ref="C36" si="21">C34*80%</f>
        <v>#REF!</v>
      </c>
      <c r="D36" s="76"/>
      <c r="E36" s="77">
        <v>340</v>
      </c>
      <c r="F36" s="77">
        <v>340</v>
      </c>
      <c r="G36" s="75"/>
      <c r="H36" s="75"/>
    </row>
    <row r="37" spans="1:8" s="6" customFormat="1" ht="20.25" customHeight="1">
      <c r="A37" s="67">
        <v>7</v>
      </c>
      <c r="B37" s="72" t="s">
        <v>14</v>
      </c>
      <c r="C37" s="73" t="e">
        <f>SUM(C38,C39)</f>
        <v>#REF!</v>
      </c>
      <c r="D37" s="73" t="e">
        <f>C37-C38</f>
        <v>#REF!</v>
      </c>
      <c r="E37" s="74">
        <f>E38+E39</f>
        <v>400</v>
      </c>
      <c r="F37" s="74">
        <f t="shared" ref="F37:H37" si="22">F38+F39</f>
        <v>40</v>
      </c>
      <c r="G37" s="74" t="e">
        <f t="shared" si="22"/>
        <v>#REF!</v>
      </c>
      <c r="H37" s="74">
        <f t="shared" si="22"/>
        <v>7.2727272727272725</v>
      </c>
    </row>
    <row r="38" spans="1:8" s="6" customFormat="1" ht="20.25" customHeight="1">
      <c r="A38" s="79" t="s">
        <v>12</v>
      </c>
      <c r="B38" s="72" t="s">
        <v>102</v>
      </c>
      <c r="C38" s="76" t="e">
        <f>+#REF!</f>
        <v>#REF!</v>
      </c>
      <c r="D38" s="76"/>
      <c r="E38" s="77">
        <v>360</v>
      </c>
      <c r="F38" s="77"/>
      <c r="G38" s="75" t="e">
        <f>E38/C38*100</f>
        <v>#REF!</v>
      </c>
      <c r="H38" s="75"/>
    </row>
    <row r="39" spans="1:8" s="6" customFormat="1" ht="20.25" customHeight="1">
      <c r="A39" s="79" t="s">
        <v>12</v>
      </c>
      <c r="B39" s="72" t="s">
        <v>122</v>
      </c>
      <c r="C39" s="76" t="e">
        <f>+#REF!</f>
        <v>#REF!</v>
      </c>
      <c r="D39" s="76">
        <v>550</v>
      </c>
      <c r="E39" s="77">
        <v>40</v>
      </c>
      <c r="F39" s="77">
        <v>40</v>
      </c>
      <c r="G39" s="75" t="e">
        <f>E39/C39*100</f>
        <v>#REF!</v>
      </c>
      <c r="H39" s="75">
        <f>F39/D39*100</f>
        <v>7.2727272727272725</v>
      </c>
    </row>
    <row r="40" spans="1:8" s="6" customFormat="1" ht="20.25" hidden="1" customHeight="1">
      <c r="A40" s="67">
        <v>6</v>
      </c>
      <c r="B40" s="72" t="s">
        <v>47</v>
      </c>
      <c r="C40" s="73" t="e">
        <f>+#REF!</f>
        <v>#REF!</v>
      </c>
      <c r="D40" s="73" t="e">
        <f t="shared" si="16"/>
        <v>#REF!</v>
      </c>
      <c r="E40" s="74"/>
      <c r="F40" s="74"/>
      <c r="G40" s="75" t="e">
        <f t="shared" ref="G40:H40" si="23">E40/C40*100</f>
        <v>#REF!</v>
      </c>
      <c r="H40" s="75" t="e">
        <f t="shared" si="23"/>
        <v>#REF!</v>
      </c>
    </row>
  </sheetData>
  <mergeCells count="15">
    <mergeCell ref="B1:H1"/>
    <mergeCell ref="F6:F7"/>
    <mergeCell ref="G6:G7"/>
    <mergeCell ref="H6:H7"/>
    <mergeCell ref="A2:H2"/>
    <mergeCell ref="E5:F5"/>
    <mergeCell ref="G5:H5"/>
    <mergeCell ref="A3:H3"/>
    <mergeCell ref="A5:A7"/>
    <mergeCell ref="B5:B7"/>
    <mergeCell ref="C5:D5"/>
    <mergeCell ref="C6:C7"/>
    <mergeCell ref="D6:D7"/>
    <mergeCell ref="E6:E7"/>
    <mergeCell ref="E4:H4"/>
  </mergeCells>
  <phoneticPr fontId="14" type="noConversion"/>
  <printOptions horizontalCentered="1"/>
  <pageMargins left="0.59" right="0" top="0.44" bottom="0.17" header="0.5" footer="0.2"/>
  <pageSetup paperSize="9" fitToHeight="0" orientation="portrait" r:id="rId1"/>
  <headerFooter alignWithMargins="0">
    <oddHeader xml:space="preserve">&amp;C                                                                                                                                  </oddHeader>
    <oddFooter xml:space="preserve">&amp;C&amp;".VnTime,Italic"&amp;8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H44"/>
  <sheetViews>
    <sheetView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" sqref="A3:F3"/>
    </sheetView>
  </sheetViews>
  <sheetFormatPr defaultColWidth="9" defaultRowHeight="15.75"/>
  <cols>
    <col min="1" max="1" width="6.375" style="62" customWidth="1"/>
    <col min="2" max="2" width="68.5" style="62" customWidth="1"/>
    <col min="3" max="3" width="11.125" style="62" hidden="1" customWidth="1"/>
    <col min="4" max="4" width="20.625" style="62" customWidth="1"/>
    <col min="5" max="6" width="10.25" style="62" hidden="1" customWidth="1"/>
    <col min="7" max="7" width="9" style="62"/>
    <col min="8" max="8" width="18.875" style="62" customWidth="1"/>
    <col min="9" max="16384" width="9" style="62"/>
  </cols>
  <sheetData>
    <row r="1" spans="1:8" ht="24.75" customHeight="1">
      <c r="A1" s="61"/>
      <c r="B1" s="138" t="s">
        <v>96</v>
      </c>
      <c r="C1" s="138"/>
      <c r="D1" s="138"/>
      <c r="E1" s="138"/>
      <c r="F1" s="138"/>
    </row>
    <row r="2" spans="1:8" ht="21" customHeight="1">
      <c r="A2" s="139" t="s">
        <v>163</v>
      </c>
      <c r="B2" s="139"/>
      <c r="C2" s="139"/>
      <c r="D2" s="139"/>
      <c r="E2" s="139"/>
      <c r="F2" s="139"/>
    </row>
    <row r="3" spans="1:8" ht="17.25" customHeight="1">
      <c r="A3" s="140" t="str">
        <f>'PL15'!A3</f>
        <v>(Kèm theo Nghị quyết số         /NQ-HĐND ngày       tháng 12 năm 2025 của HĐND xã Quài Tở)</v>
      </c>
      <c r="B3" s="140"/>
      <c r="C3" s="140"/>
      <c r="D3" s="140"/>
      <c r="E3" s="140"/>
      <c r="F3" s="140"/>
      <c r="G3" s="63"/>
    </row>
    <row r="4" spans="1:8" ht="30" customHeight="1">
      <c r="A4" s="64"/>
      <c r="B4" s="64"/>
      <c r="C4" s="143" t="s">
        <v>54</v>
      </c>
      <c r="D4" s="143"/>
      <c r="E4" s="143"/>
      <c r="F4" s="143"/>
    </row>
    <row r="5" spans="1:8" s="81" customFormat="1" ht="18.75">
      <c r="A5" s="141" t="s">
        <v>40</v>
      </c>
      <c r="B5" s="142" t="s">
        <v>2</v>
      </c>
      <c r="C5" s="141" t="s">
        <v>121</v>
      </c>
      <c r="D5" s="141" t="s">
        <v>167</v>
      </c>
      <c r="E5" s="142" t="s">
        <v>41</v>
      </c>
      <c r="F5" s="142"/>
    </row>
    <row r="6" spans="1:8" s="81" customFormat="1" ht="18.75">
      <c r="A6" s="141"/>
      <c r="B6" s="142"/>
      <c r="C6" s="141"/>
      <c r="D6" s="141"/>
      <c r="E6" s="141" t="s">
        <v>55</v>
      </c>
      <c r="F6" s="141" t="s">
        <v>85</v>
      </c>
    </row>
    <row r="7" spans="1:8" s="81" customFormat="1" ht="18.75">
      <c r="A7" s="141"/>
      <c r="B7" s="142"/>
      <c r="C7" s="141"/>
      <c r="D7" s="141"/>
      <c r="E7" s="141"/>
      <c r="F7" s="141"/>
    </row>
    <row r="8" spans="1:8" s="81" customFormat="1" ht="18.75">
      <c r="A8" s="105" t="s">
        <v>5</v>
      </c>
      <c r="B8" s="105" t="s">
        <v>6</v>
      </c>
      <c r="C8" s="105">
        <v>1</v>
      </c>
      <c r="D8" s="105">
        <v>2</v>
      </c>
      <c r="E8" s="105" t="s">
        <v>56</v>
      </c>
      <c r="F8" s="105" t="s">
        <v>57</v>
      </c>
    </row>
    <row r="9" spans="1:8" s="81" customFormat="1" ht="18.75">
      <c r="A9" s="105"/>
      <c r="B9" s="82" t="s">
        <v>61</v>
      </c>
      <c r="C9" s="83" t="e">
        <f>C10+C39</f>
        <v>#REF!</v>
      </c>
      <c r="D9" s="83">
        <f>D10+D39</f>
        <v>135256</v>
      </c>
      <c r="E9" s="83" t="e">
        <f>D9-C9</f>
        <v>#REF!</v>
      </c>
      <c r="F9" s="84" t="e">
        <f>D9/C9*100</f>
        <v>#REF!</v>
      </c>
      <c r="G9" s="85"/>
    </row>
    <row r="10" spans="1:8" s="81" customFormat="1" ht="18.75">
      <c r="A10" s="105" t="s">
        <v>5</v>
      </c>
      <c r="B10" s="82" t="s">
        <v>66</v>
      </c>
      <c r="C10" s="83" t="e">
        <f>C11+C23+C37+C38</f>
        <v>#REF!</v>
      </c>
      <c r="D10" s="83">
        <f>D11+D23+D37</f>
        <v>134591</v>
      </c>
      <c r="E10" s="83" t="e">
        <f t="shared" ref="E10:E41" si="0">D10-C10</f>
        <v>#REF!</v>
      </c>
      <c r="F10" s="84" t="e">
        <f>D10/C10*100</f>
        <v>#REF!</v>
      </c>
      <c r="H10" s="85"/>
    </row>
    <row r="11" spans="1:8" s="81" customFormat="1" ht="18.75">
      <c r="A11" s="105" t="s">
        <v>15</v>
      </c>
      <c r="B11" s="82" t="s">
        <v>34</v>
      </c>
      <c r="C11" s="83" t="e">
        <f>C18</f>
        <v>#REF!</v>
      </c>
      <c r="D11" s="83">
        <v>340</v>
      </c>
      <c r="E11" s="83">
        <f>E12</f>
        <v>-36645</v>
      </c>
      <c r="F11" s="84">
        <f>F12</f>
        <v>0</v>
      </c>
    </row>
    <row r="12" spans="1:8" s="81" customFormat="1" ht="18.75" hidden="1">
      <c r="A12" s="86">
        <v>1</v>
      </c>
      <c r="B12" s="87" t="s">
        <v>48</v>
      </c>
      <c r="C12" s="88">
        <f>C13</f>
        <v>36645</v>
      </c>
      <c r="D12" s="88">
        <v>0</v>
      </c>
      <c r="E12" s="88">
        <f>E13</f>
        <v>-36645</v>
      </c>
      <c r="F12" s="89">
        <f>D12/C12*100</f>
        <v>0</v>
      </c>
    </row>
    <row r="13" spans="1:8" s="81" customFormat="1" ht="18.75" hidden="1">
      <c r="A13" s="86"/>
      <c r="B13" s="87" t="s">
        <v>83</v>
      </c>
      <c r="C13" s="88">
        <f>SUM(C14:C17)</f>
        <v>36645</v>
      </c>
      <c r="D13" s="88">
        <v>0</v>
      </c>
      <c r="E13" s="88">
        <f>SUM(E14:E17)</f>
        <v>-36645</v>
      </c>
      <c r="F13" s="89">
        <f t="shared" ref="F13:F20" si="1">D13/C13*100</f>
        <v>0</v>
      </c>
    </row>
    <row r="14" spans="1:8" s="81" customFormat="1" ht="18.75" hidden="1">
      <c r="A14" s="90" t="s">
        <v>12</v>
      </c>
      <c r="B14" s="87" t="s">
        <v>113</v>
      </c>
      <c r="C14" s="88">
        <v>2966</v>
      </c>
      <c r="D14" s="88"/>
      <c r="E14" s="88">
        <f>D14-C14</f>
        <v>-2966</v>
      </c>
      <c r="F14" s="89">
        <f t="shared" si="1"/>
        <v>0</v>
      </c>
    </row>
    <row r="15" spans="1:8" s="81" customFormat="1" ht="18.75" hidden="1">
      <c r="A15" s="90" t="s">
        <v>12</v>
      </c>
      <c r="B15" s="87" t="s">
        <v>29</v>
      </c>
      <c r="C15" s="88">
        <v>1600</v>
      </c>
      <c r="D15" s="88"/>
      <c r="E15" s="88">
        <f>D15-C15</f>
        <v>-1600</v>
      </c>
      <c r="F15" s="89">
        <f>D15/C15*100</f>
        <v>0</v>
      </c>
    </row>
    <row r="16" spans="1:8" s="81" customFormat="1" ht="18.75" hidden="1">
      <c r="A16" s="90" t="s">
        <v>12</v>
      </c>
      <c r="B16" s="87" t="s">
        <v>74</v>
      </c>
      <c r="C16" s="88">
        <v>32079</v>
      </c>
      <c r="D16" s="88"/>
      <c r="E16" s="88">
        <f>D16-C16</f>
        <v>-32079</v>
      </c>
      <c r="F16" s="89">
        <f t="shared" si="1"/>
        <v>0</v>
      </c>
    </row>
    <row r="17" spans="1:7" s="81" customFormat="1" ht="18.75" hidden="1">
      <c r="A17" s="90" t="s">
        <v>12</v>
      </c>
      <c r="B17" s="87" t="s">
        <v>114</v>
      </c>
      <c r="C17" s="88"/>
      <c r="D17" s="88"/>
      <c r="E17" s="88">
        <f>D17-C17</f>
        <v>0</v>
      </c>
      <c r="F17" s="89"/>
    </row>
    <row r="18" spans="1:7" s="81" customFormat="1" ht="18.75" hidden="1">
      <c r="A18" s="86"/>
      <c r="B18" s="87" t="s">
        <v>84</v>
      </c>
      <c r="C18" s="88" t="e">
        <f>SUM(C19:C21)</f>
        <v>#REF!</v>
      </c>
      <c r="D18" s="88">
        <v>0</v>
      </c>
      <c r="E18" s="88" t="e">
        <f>E19+E20</f>
        <v>#REF!</v>
      </c>
      <c r="F18" s="89" t="e">
        <f t="shared" si="1"/>
        <v>#REF!</v>
      </c>
      <c r="G18" s="85"/>
    </row>
    <row r="19" spans="1:7" s="81" customFormat="1" ht="18.75" hidden="1">
      <c r="A19" s="90" t="s">
        <v>12</v>
      </c>
      <c r="B19" s="87" t="s">
        <v>115</v>
      </c>
      <c r="C19" s="88" t="e">
        <f>+#REF!</f>
        <v>#REF!</v>
      </c>
      <c r="D19" s="88"/>
      <c r="E19" s="88" t="e">
        <f>D19-C19</f>
        <v>#REF!</v>
      </c>
      <c r="F19" s="89" t="e">
        <f t="shared" si="1"/>
        <v>#REF!</v>
      </c>
    </row>
    <row r="20" spans="1:7" s="81" customFormat="1" ht="18.75" hidden="1">
      <c r="A20" s="90" t="s">
        <v>12</v>
      </c>
      <c r="B20" s="87" t="s">
        <v>116</v>
      </c>
      <c r="C20" s="88" t="e">
        <f>+#REF!</f>
        <v>#REF!</v>
      </c>
      <c r="D20" s="88"/>
      <c r="E20" s="88" t="e">
        <f>D20-C20</f>
        <v>#REF!</v>
      </c>
      <c r="F20" s="89" t="e">
        <f t="shared" si="1"/>
        <v>#REF!</v>
      </c>
    </row>
    <row r="21" spans="1:7" s="81" customFormat="1" ht="18.75" hidden="1">
      <c r="A21" s="90" t="s">
        <v>12</v>
      </c>
      <c r="B21" s="87" t="s">
        <v>134</v>
      </c>
      <c r="C21" s="88"/>
      <c r="D21" s="88"/>
      <c r="E21" s="88"/>
      <c r="F21" s="89"/>
    </row>
    <row r="22" spans="1:7" s="81" customFormat="1" ht="18.75" hidden="1">
      <c r="A22" s="86">
        <v>2</v>
      </c>
      <c r="B22" s="87" t="s">
        <v>82</v>
      </c>
      <c r="C22" s="88"/>
      <c r="D22" s="88"/>
      <c r="E22" s="88"/>
      <c r="F22" s="89"/>
    </row>
    <row r="23" spans="1:7" s="81" customFormat="1" ht="18.75">
      <c r="A23" s="105" t="s">
        <v>16</v>
      </c>
      <c r="B23" s="82" t="s">
        <v>20</v>
      </c>
      <c r="C23" s="83" t="e">
        <f>SUM(C24:C36)</f>
        <v>#REF!</v>
      </c>
      <c r="D23" s="83">
        <f>SUM(D24:D36)</f>
        <v>131559</v>
      </c>
      <c r="E23" s="83" t="e">
        <f t="shared" si="0"/>
        <v>#REF!</v>
      </c>
      <c r="F23" s="84" t="e">
        <f t="shared" ref="F23:F36" si="2">D23/C23*100</f>
        <v>#REF!</v>
      </c>
    </row>
    <row r="24" spans="1:7" s="81" customFormat="1" ht="18.75">
      <c r="A24" s="86">
        <v>1</v>
      </c>
      <c r="B24" s="87" t="s">
        <v>104</v>
      </c>
      <c r="C24" s="88" t="e">
        <f>+#REF!</f>
        <v>#REF!</v>
      </c>
      <c r="D24" s="88">
        <v>86789</v>
      </c>
      <c r="E24" s="88" t="e">
        <f>D24-C24</f>
        <v>#REF!</v>
      </c>
      <c r="F24" s="89" t="e">
        <f>D24/C24*100</f>
        <v>#REF!</v>
      </c>
      <c r="G24" s="85"/>
    </row>
    <row r="25" spans="1:7" s="81" customFormat="1" ht="18.75">
      <c r="A25" s="86">
        <v>2</v>
      </c>
      <c r="B25" s="87" t="s">
        <v>138</v>
      </c>
      <c r="C25" s="88" t="e">
        <f>+#REF!</f>
        <v>#REF!</v>
      </c>
      <c r="D25" s="88">
        <v>1294</v>
      </c>
      <c r="E25" s="88" t="e">
        <f>D25-C25</f>
        <v>#REF!</v>
      </c>
      <c r="F25" s="89" t="e">
        <f>D25/C25*100</f>
        <v>#REF!</v>
      </c>
    </row>
    <row r="26" spans="1:7" s="81" customFormat="1" ht="18.75">
      <c r="A26" s="86">
        <v>3</v>
      </c>
      <c r="B26" s="87" t="s">
        <v>26</v>
      </c>
      <c r="C26" s="88" t="e">
        <f>+#REF!</f>
        <v>#REF!</v>
      </c>
      <c r="D26" s="88">
        <v>1702</v>
      </c>
      <c r="E26" s="88" t="e">
        <f>D26-C26</f>
        <v>#REF!</v>
      </c>
      <c r="F26" s="89" t="e">
        <f>D26/C26*100</f>
        <v>#REF!</v>
      </c>
    </row>
    <row r="27" spans="1:7" s="81" customFormat="1" ht="18.75">
      <c r="A27" s="86">
        <v>4</v>
      </c>
      <c r="B27" s="87" t="s">
        <v>27</v>
      </c>
      <c r="C27" s="88" t="e">
        <f>+#REF!</f>
        <v>#REF!</v>
      </c>
      <c r="D27" s="88">
        <v>1172</v>
      </c>
      <c r="E27" s="88" t="e">
        <f>D27-C27</f>
        <v>#REF!</v>
      </c>
      <c r="F27" s="89" t="e">
        <f>D27/C27*100</f>
        <v>#REF!</v>
      </c>
    </row>
    <row r="28" spans="1:7" s="81" customFormat="1" ht="18.75">
      <c r="A28" s="86">
        <v>5</v>
      </c>
      <c r="B28" s="87" t="s">
        <v>28</v>
      </c>
      <c r="C28" s="88" t="e">
        <f>+#REF!</f>
        <v>#REF!</v>
      </c>
      <c r="D28" s="88"/>
      <c r="E28" s="88" t="e">
        <f t="shared" si="0"/>
        <v>#REF!</v>
      </c>
      <c r="F28" s="89" t="e">
        <f t="shared" si="2"/>
        <v>#REF!</v>
      </c>
    </row>
    <row r="29" spans="1:7" s="81" customFormat="1" ht="18.75">
      <c r="A29" s="86">
        <v>6</v>
      </c>
      <c r="B29" s="87" t="s">
        <v>29</v>
      </c>
      <c r="C29" s="88" t="e">
        <f>+#REF!</f>
        <v>#REF!</v>
      </c>
      <c r="D29" s="88">
        <v>1350</v>
      </c>
      <c r="E29" s="88" t="e">
        <f t="shared" si="0"/>
        <v>#REF!</v>
      </c>
      <c r="F29" s="89" t="e">
        <f t="shared" si="2"/>
        <v>#REF!</v>
      </c>
    </row>
    <row r="30" spans="1:7" s="81" customFormat="1" ht="18.75">
      <c r="A30" s="86">
        <v>7</v>
      </c>
      <c r="B30" s="87" t="s">
        <v>30</v>
      </c>
      <c r="C30" s="88" t="e">
        <f>+#REF!</f>
        <v>#REF!</v>
      </c>
      <c r="D30" s="88">
        <v>40</v>
      </c>
      <c r="E30" s="88" t="e">
        <f t="shared" si="0"/>
        <v>#REF!</v>
      </c>
      <c r="F30" s="89" t="e">
        <f t="shared" si="2"/>
        <v>#REF!</v>
      </c>
    </row>
    <row r="31" spans="1:7" s="81" customFormat="1" ht="18.75">
      <c r="A31" s="86">
        <v>8</v>
      </c>
      <c r="B31" s="87" t="s">
        <v>31</v>
      </c>
      <c r="C31" s="88" t="e">
        <f>+#REF!</f>
        <v>#REF!</v>
      </c>
      <c r="D31" s="88">
        <v>325</v>
      </c>
      <c r="E31" s="88" t="e">
        <f t="shared" si="0"/>
        <v>#REF!</v>
      </c>
      <c r="F31" s="89" t="e">
        <f t="shared" si="2"/>
        <v>#REF!</v>
      </c>
    </row>
    <row r="32" spans="1:7" s="81" customFormat="1" ht="18.75">
      <c r="A32" s="86">
        <v>9</v>
      </c>
      <c r="B32" s="87" t="s">
        <v>32</v>
      </c>
      <c r="C32" s="88" t="e">
        <f>+#REF!</f>
        <v>#REF!</v>
      </c>
      <c r="D32" s="88">
        <v>1466</v>
      </c>
      <c r="E32" s="88" t="e">
        <f t="shared" si="0"/>
        <v>#REF!</v>
      </c>
      <c r="F32" s="89" t="e">
        <f t="shared" si="2"/>
        <v>#REF!</v>
      </c>
    </row>
    <row r="33" spans="1:6" s="81" customFormat="1" ht="18.75">
      <c r="A33" s="86">
        <v>10</v>
      </c>
      <c r="B33" s="87" t="s">
        <v>100</v>
      </c>
      <c r="C33" s="88" t="e">
        <f>+#REF!</f>
        <v>#REF!</v>
      </c>
      <c r="D33" s="88">
        <v>2847</v>
      </c>
      <c r="E33" s="88" t="e">
        <f t="shared" si="0"/>
        <v>#REF!</v>
      </c>
      <c r="F33" s="89" t="e">
        <f t="shared" si="2"/>
        <v>#REF!</v>
      </c>
    </row>
    <row r="34" spans="1:6" s="81" customFormat="1" ht="18.75">
      <c r="A34" s="86">
        <v>11</v>
      </c>
      <c r="B34" s="87" t="s">
        <v>92</v>
      </c>
      <c r="C34" s="88" t="e">
        <f>+#REF!</f>
        <v>#REF!</v>
      </c>
      <c r="D34" s="88">
        <v>22726</v>
      </c>
      <c r="E34" s="88" t="e">
        <f t="shared" si="0"/>
        <v>#REF!</v>
      </c>
      <c r="F34" s="89" t="e">
        <f t="shared" si="2"/>
        <v>#REF!</v>
      </c>
    </row>
    <row r="35" spans="1:6" s="81" customFormat="1" ht="18.75">
      <c r="A35" s="86">
        <v>12</v>
      </c>
      <c r="B35" s="87" t="s">
        <v>21</v>
      </c>
      <c r="C35" s="88" t="e">
        <f>+#REF!</f>
        <v>#REF!</v>
      </c>
      <c r="D35" s="88">
        <v>8958</v>
      </c>
      <c r="E35" s="88" t="e">
        <f t="shared" si="0"/>
        <v>#REF!</v>
      </c>
      <c r="F35" s="89" t="e">
        <f t="shared" si="2"/>
        <v>#REF!</v>
      </c>
    </row>
    <row r="36" spans="1:6" s="81" customFormat="1" ht="18.75">
      <c r="A36" s="86">
        <v>13</v>
      </c>
      <c r="B36" s="87" t="s">
        <v>33</v>
      </c>
      <c r="C36" s="88" t="e">
        <f>+#REF!</f>
        <v>#REF!</v>
      </c>
      <c r="D36" s="88">
        <v>2890</v>
      </c>
      <c r="E36" s="88" t="e">
        <f t="shared" si="0"/>
        <v>#REF!</v>
      </c>
      <c r="F36" s="89" t="e">
        <f t="shared" si="2"/>
        <v>#REF!</v>
      </c>
    </row>
    <row r="37" spans="1:6" s="81" customFormat="1" ht="18.75">
      <c r="A37" s="105" t="s">
        <v>17</v>
      </c>
      <c r="B37" s="82" t="s">
        <v>22</v>
      </c>
      <c r="C37" s="83" t="e">
        <f>+#REF!</f>
        <v>#REF!</v>
      </c>
      <c r="D37" s="83">
        <v>2692</v>
      </c>
      <c r="E37" s="83" t="e">
        <f>D37-C37</f>
        <v>#REF!</v>
      </c>
      <c r="F37" s="84" t="e">
        <f>D37/C37*100</f>
        <v>#REF!</v>
      </c>
    </row>
    <row r="38" spans="1:6" s="81" customFormat="1" ht="18.75" hidden="1">
      <c r="A38" s="105" t="s">
        <v>18</v>
      </c>
      <c r="B38" s="82" t="s">
        <v>49</v>
      </c>
      <c r="C38" s="83"/>
      <c r="D38" s="83"/>
      <c r="E38" s="83">
        <f t="shared" si="0"/>
        <v>0</v>
      </c>
      <c r="F38" s="89"/>
    </row>
    <row r="39" spans="1:6" s="81" customFormat="1" ht="18.75">
      <c r="A39" s="105" t="s">
        <v>6</v>
      </c>
      <c r="B39" s="91" t="s">
        <v>67</v>
      </c>
      <c r="C39" s="83" t="e">
        <f>C40+C41</f>
        <v>#REF!</v>
      </c>
      <c r="D39" s="83">
        <f>D40+D41</f>
        <v>665</v>
      </c>
      <c r="E39" s="83" t="e">
        <f t="shared" si="0"/>
        <v>#REF!</v>
      </c>
      <c r="F39" s="84" t="e">
        <f>D39/C39*100</f>
        <v>#REF!</v>
      </c>
    </row>
    <row r="40" spans="1:6" s="81" customFormat="1" ht="18.75">
      <c r="A40" s="105" t="s">
        <v>15</v>
      </c>
      <c r="B40" s="82" t="s">
        <v>64</v>
      </c>
      <c r="C40" s="83" t="e">
        <f>#REF!+#REF!+#REF!</f>
        <v>#REF!</v>
      </c>
      <c r="D40" s="83"/>
      <c r="E40" s="83" t="e">
        <f t="shared" si="0"/>
        <v>#REF!</v>
      </c>
      <c r="F40" s="84" t="e">
        <f t="shared" ref="F40:F41" si="3">D40/C40*100</f>
        <v>#REF!</v>
      </c>
    </row>
    <row r="41" spans="1:6" s="81" customFormat="1" ht="42.75" customHeight="1">
      <c r="A41" s="105" t="s">
        <v>16</v>
      </c>
      <c r="B41" s="92" t="s">
        <v>135</v>
      </c>
      <c r="C41" s="83" t="e">
        <f>#REF!+#REF!</f>
        <v>#REF!</v>
      </c>
      <c r="D41" s="83">
        <f>D44</f>
        <v>665</v>
      </c>
      <c r="E41" s="83" t="e">
        <f t="shared" si="0"/>
        <v>#REF!</v>
      </c>
      <c r="F41" s="84" t="e">
        <f t="shared" si="3"/>
        <v>#REF!</v>
      </c>
    </row>
    <row r="42" spans="1:6" s="81" customFormat="1" ht="21.75" hidden="1" customHeight="1">
      <c r="A42" s="86">
        <v>1</v>
      </c>
      <c r="B42" s="87" t="s">
        <v>112</v>
      </c>
      <c r="C42" s="88" t="e">
        <f>+#REF!</f>
        <v>#REF!</v>
      </c>
      <c r="D42" s="88"/>
      <c r="E42" s="88" t="e">
        <f>D42-C42</f>
        <v>#REF!</v>
      </c>
      <c r="F42" s="89" t="e">
        <f>D42/C42*100</f>
        <v>#REF!</v>
      </c>
    </row>
    <row r="43" spans="1:6" s="81" customFormat="1" ht="21.75" hidden="1" customHeight="1">
      <c r="A43" s="86">
        <v>2</v>
      </c>
      <c r="B43" s="87" t="s">
        <v>130</v>
      </c>
      <c r="C43" s="88" t="e">
        <f>+#REF!</f>
        <v>#REF!</v>
      </c>
      <c r="D43" s="88"/>
      <c r="E43" s="88" t="e">
        <f>D43-C43</f>
        <v>#REF!</v>
      </c>
      <c r="F43" s="89" t="e">
        <f>D43/C43*100</f>
        <v>#REF!</v>
      </c>
    </row>
    <row r="44" spans="1:6" s="81" customFormat="1" ht="21.75" customHeight="1">
      <c r="A44" s="86">
        <v>1</v>
      </c>
      <c r="B44" s="87" t="s">
        <v>168</v>
      </c>
      <c r="C44" s="88"/>
      <c r="D44" s="88">
        <v>665</v>
      </c>
      <c r="E44" s="88"/>
      <c r="F44" s="89"/>
    </row>
  </sheetData>
  <mergeCells count="11">
    <mergeCell ref="B1:F1"/>
    <mergeCell ref="A2:F2"/>
    <mergeCell ref="A3:F3"/>
    <mergeCell ref="A5:A7"/>
    <mergeCell ref="B5:B7"/>
    <mergeCell ref="C5:C7"/>
    <mergeCell ref="D5:D7"/>
    <mergeCell ref="E5:F5"/>
    <mergeCell ref="E6:E7"/>
    <mergeCell ref="F6:F7"/>
    <mergeCell ref="C4:F4"/>
  </mergeCells>
  <phoneticPr fontId="14" type="noConversion"/>
  <printOptions horizontalCentered="1"/>
  <pageMargins left="0.55118110236220474" right="0.11811023622047245" top="0.31496062992125984" bottom="0.59055118110236227" header="0.23622047244094491" footer="0.70866141732283472"/>
  <pageSetup paperSize="9" scale="90" fitToHeight="0" orientation="portrait" r:id="rId1"/>
  <headerFooter alignWithMargins="0">
    <oddHeader xml:space="preserve">&amp;C                                                                                                                                  </oddHeader>
    <oddFooter xml:space="preserve">&amp;C&amp;".VnTime,Italic"&amp;8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7"/>
  <sheetViews>
    <sheetView view="pageBreakPreview" zoomScaleNormal="100" zoomScaleSheetLayoutView="100" workbookViewId="0">
      <selection activeCell="B22" sqref="B22"/>
    </sheetView>
  </sheetViews>
  <sheetFormatPr defaultColWidth="9" defaultRowHeight="15.75"/>
  <cols>
    <col min="1" max="1" width="5.125" style="1" customWidth="1"/>
    <col min="2" max="2" width="64.125" style="1" customWidth="1"/>
    <col min="3" max="3" width="16.625" style="57" customWidth="1"/>
    <col min="4" max="4" width="13" style="1" customWidth="1"/>
    <col min="5" max="5" width="10.75" style="1" customWidth="1"/>
    <col min="6" max="16384" width="9" style="1"/>
  </cols>
  <sheetData>
    <row r="1" spans="1:5" ht="21" customHeight="1">
      <c r="A1" s="4"/>
      <c r="B1" s="128" t="s">
        <v>89</v>
      </c>
      <c r="C1" s="128"/>
    </row>
    <row r="2" spans="1:5" ht="21" customHeight="1">
      <c r="A2" s="144" t="s">
        <v>170</v>
      </c>
      <c r="B2" s="144"/>
      <c r="C2" s="144"/>
    </row>
    <row r="3" spans="1:5" ht="21" customHeight="1">
      <c r="A3" s="145" t="str">
        <f>'PL15'!A3</f>
        <v>(Kèm theo Nghị quyết số         /NQ-HĐND ngày       tháng 12 năm 2025 của HĐND xã Quài Tở)</v>
      </c>
      <c r="B3" s="145"/>
      <c r="C3" s="145"/>
    </row>
    <row r="4" spans="1:5" ht="23.25" customHeight="1">
      <c r="A4" s="7"/>
      <c r="B4" s="7"/>
      <c r="C4" s="5" t="s">
        <v>54</v>
      </c>
    </row>
    <row r="5" spans="1:5" s="2" customFormat="1" ht="9.75" customHeight="1">
      <c r="A5" s="133" t="s">
        <v>40</v>
      </c>
      <c r="B5" s="133" t="s">
        <v>2</v>
      </c>
      <c r="C5" s="136" t="s">
        <v>3</v>
      </c>
    </row>
    <row r="6" spans="1:5" s="2" customFormat="1" ht="9.75" customHeight="1">
      <c r="A6" s="133"/>
      <c r="B6" s="133"/>
      <c r="C6" s="136"/>
    </row>
    <row r="7" spans="1:5" s="2" customFormat="1" ht="9.75" customHeight="1">
      <c r="A7" s="133"/>
      <c r="B7" s="133"/>
      <c r="C7" s="136"/>
    </row>
    <row r="8" spans="1:5" s="93" customFormat="1" ht="17.25" customHeight="1">
      <c r="A8" s="104" t="s">
        <v>5</v>
      </c>
      <c r="B8" s="104" t="s">
        <v>6</v>
      </c>
      <c r="C8" s="104">
        <v>1</v>
      </c>
    </row>
    <row r="9" spans="1:5" s="110" customFormat="1" ht="21.75" customHeight="1">
      <c r="A9" s="104"/>
      <c r="B9" s="68" t="s">
        <v>169</v>
      </c>
      <c r="C9" s="118">
        <f>C10+C13+C37</f>
        <v>135256</v>
      </c>
      <c r="D9" s="108"/>
      <c r="E9" s="109"/>
    </row>
    <row r="10" spans="1:5" s="110" customFormat="1" ht="21.75" customHeight="1">
      <c r="A10" s="104" t="s">
        <v>5</v>
      </c>
      <c r="B10" s="68" t="s">
        <v>90</v>
      </c>
      <c r="C10" s="118">
        <v>0</v>
      </c>
    </row>
    <row r="11" spans="1:5" s="110" customFormat="1" ht="21.75" hidden="1" customHeight="1">
      <c r="A11" s="67">
        <v>1</v>
      </c>
      <c r="B11" s="72" t="s">
        <v>91</v>
      </c>
      <c r="C11" s="97"/>
    </row>
    <row r="12" spans="1:5" s="110" customFormat="1" ht="21.75" hidden="1" customHeight="1">
      <c r="A12" s="67">
        <v>2</v>
      </c>
      <c r="B12" s="72" t="s">
        <v>60</v>
      </c>
      <c r="C12" s="97"/>
    </row>
    <row r="13" spans="1:5" s="110" customFormat="1" ht="21.75" customHeight="1">
      <c r="A13" s="104" t="s">
        <v>6</v>
      </c>
      <c r="B13" s="68" t="s">
        <v>139</v>
      </c>
      <c r="C13" s="118">
        <f>C14+C21+C35</f>
        <v>135256</v>
      </c>
    </row>
    <row r="14" spans="1:5" s="110" customFormat="1" ht="21.75" customHeight="1">
      <c r="A14" s="104" t="s">
        <v>15</v>
      </c>
      <c r="B14" s="68" t="s">
        <v>34</v>
      </c>
      <c r="C14" s="118">
        <f>'PL17'!D11</f>
        <v>340</v>
      </c>
    </row>
    <row r="15" spans="1:5" s="111" customFormat="1" ht="21.75" hidden="1" customHeight="1">
      <c r="A15" s="67">
        <v>1</v>
      </c>
      <c r="B15" s="72" t="s">
        <v>48</v>
      </c>
      <c r="C15" s="97">
        <v>0</v>
      </c>
    </row>
    <row r="16" spans="1:5" s="110" customFormat="1" ht="21.75" hidden="1" customHeight="1">
      <c r="A16" s="79" t="s">
        <v>12</v>
      </c>
      <c r="B16" s="72" t="s">
        <v>113</v>
      </c>
      <c r="C16" s="97"/>
    </row>
    <row r="17" spans="1:4" s="110" customFormat="1" ht="21.75" hidden="1" customHeight="1">
      <c r="A17" s="79" t="s">
        <v>12</v>
      </c>
      <c r="B17" s="119" t="s">
        <v>29</v>
      </c>
      <c r="C17" s="97"/>
    </row>
    <row r="18" spans="1:4" s="110" customFormat="1" ht="21.75" hidden="1" customHeight="1">
      <c r="A18" s="79" t="s">
        <v>12</v>
      </c>
      <c r="B18" s="72" t="s">
        <v>74</v>
      </c>
      <c r="C18" s="97"/>
    </row>
    <row r="19" spans="1:4" s="110" customFormat="1" ht="21.75" hidden="1" customHeight="1">
      <c r="A19" s="79" t="s">
        <v>12</v>
      </c>
      <c r="B19" s="72" t="s">
        <v>114</v>
      </c>
      <c r="C19" s="97"/>
    </row>
    <row r="20" spans="1:4" s="110" customFormat="1" ht="21.75" hidden="1" customHeight="1">
      <c r="A20" s="79">
        <v>2</v>
      </c>
      <c r="B20" s="72" t="s">
        <v>82</v>
      </c>
      <c r="C20" s="97"/>
    </row>
    <row r="21" spans="1:4" s="110" customFormat="1" ht="21.75" customHeight="1">
      <c r="A21" s="104" t="s">
        <v>16</v>
      </c>
      <c r="B21" s="68" t="s">
        <v>20</v>
      </c>
      <c r="C21" s="118">
        <f>SUM(C22:C34)</f>
        <v>132224</v>
      </c>
    </row>
    <row r="22" spans="1:4" s="96" customFormat="1" ht="21.75" customHeight="1">
      <c r="A22" s="67">
        <v>1</v>
      </c>
      <c r="B22" s="72" t="s">
        <v>104</v>
      </c>
      <c r="C22" s="94">
        <f>'PL17'!D24</f>
        <v>86789</v>
      </c>
      <c r="D22" s="107"/>
    </row>
    <row r="23" spans="1:4" s="96" customFormat="1" ht="21.75" customHeight="1">
      <c r="A23" s="67">
        <v>2</v>
      </c>
      <c r="B23" s="53" t="s">
        <v>138</v>
      </c>
      <c r="C23" s="94">
        <f>'PL17'!D25</f>
        <v>1294</v>
      </c>
    </row>
    <row r="24" spans="1:4" s="96" customFormat="1" ht="21.75" customHeight="1">
      <c r="A24" s="67">
        <v>3</v>
      </c>
      <c r="B24" s="98" t="s">
        <v>26</v>
      </c>
      <c r="C24" s="94">
        <f>'PL17'!D26</f>
        <v>1702</v>
      </c>
    </row>
    <row r="25" spans="1:4" s="96" customFormat="1" ht="21.75" customHeight="1">
      <c r="A25" s="67">
        <v>4</v>
      </c>
      <c r="B25" s="98" t="s">
        <v>27</v>
      </c>
      <c r="C25" s="94">
        <f>'PL17'!D27</f>
        <v>1172</v>
      </c>
    </row>
    <row r="26" spans="1:4" s="96" customFormat="1" ht="21.75" customHeight="1">
      <c r="A26" s="67">
        <v>5</v>
      </c>
      <c r="B26" s="98" t="s">
        <v>28</v>
      </c>
      <c r="C26" s="97"/>
    </row>
    <row r="27" spans="1:4" s="96" customFormat="1" ht="21.75" customHeight="1">
      <c r="A27" s="67">
        <v>6</v>
      </c>
      <c r="B27" s="98" t="s">
        <v>29</v>
      </c>
      <c r="C27" s="94">
        <f>'PL17'!D29</f>
        <v>1350</v>
      </c>
    </row>
    <row r="28" spans="1:4" s="96" customFormat="1" ht="21.75" customHeight="1">
      <c r="A28" s="67">
        <v>7</v>
      </c>
      <c r="B28" s="98" t="s">
        <v>30</v>
      </c>
      <c r="C28" s="94">
        <f>'PL17'!D30</f>
        <v>40</v>
      </c>
    </row>
    <row r="29" spans="1:4" s="96" customFormat="1" ht="21.75" customHeight="1">
      <c r="A29" s="67">
        <v>8</v>
      </c>
      <c r="B29" s="98" t="s">
        <v>31</v>
      </c>
      <c r="C29" s="94">
        <f>'PL17'!D31</f>
        <v>325</v>
      </c>
    </row>
    <row r="30" spans="1:4" s="96" customFormat="1" ht="21.75" customHeight="1">
      <c r="A30" s="67">
        <v>9</v>
      </c>
      <c r="B30" s="98" t="s">
        <v>32</v>
      </c>
      <c r="C30" s="94">
        <f>'PL17'!D32</f>
        <v>1466</v>
      </c>
    </row>
    <row r="31" spans="1:4" s="2" customFormat="1" ht="21.75" customHeight="1">
      <c r="A31" s="67">
        <v>10</v>
      </c>
      <c r="B31" s="98" t="s">
        <v>100</v>
      </c>
      <c r="C31" s="94">
        <f>'PL17'!D33+'PL17'!D40</f>
        <v>2847</v>
      </c>
    </row>
    <row r="32" spans="1:4" s="96" customFormat="1" ht="21.75" customHeight="1">
      <c r="A32" s="67">
        <v>11</v>
      </c>
      <c r="B32" s="98" t="s">
        <v>92</v>
      </c>
      <c r="C32" s="94">
        <f>'PL17'!D34</f>
        <v>22726</v>
      </c>
    </row>
    <row r="33" spans="1:3" s="2" customFormat="1" ht="21.75" customHeight="1">
      <c r="A33" s="67">
        <v>12</v>
      </c>
      <c r="B33" s="98" t="s">
        <v>21</v>
      </c>
      <c r="C33" s="97">
        <f>'PL17'!D35+'PL17'!D44</f>
        <v>9623</v>
      </c>
    </row>
    <row r="34" spans="1:3" s="2" customFormat="1" ht="21.75" customHeight="1">
      <c r="A34" s="67">
        <v>13</v>
      </c>
      <c r="B34" s="98" t="s">
        <v>33</v>
      </c>
      <c r="C34" s="97">
        <f>'PL17'!D36</f>
        <v>2890</v>
      </c>
    </row>
    <row r="35" spans="1:3" s="2" customFormat="1" ht="21.75" customHeight="1">
      <c r="A35" s="104" t="s">
        <v>17</v>
      </c>
      <c r="B35" s="68" t="s">
        <v>22</v>
      </c>
      <c r="C35" s="95">
        <f>'PL17'!D37</f>
        <v>2692</v>
      </c>
    </row>
    <row r="36" spans="1:3" s="2" customFormat="1" ht="21.75" hidden="1" customHeight="1">
      <c r="A36" s="99" t="s">
        <v>18</v>
      </c>
      <c r="B36" s="100" t="s">
        <v>49</v>
      </c>
      <c r="C36" s="101"/>
    </row>
    <row r="37" spans="1:3" s="2" customFormat="1" ht="21.75" customHeight="1">
      <c r="A37" s="99" t="s">
        <v>117</v>
      </c>
      <c r="B37" s="100" t="s">
        <v>118</v>
      </c>
      <c r="C37" s="102"/>
    </row>
  </sheetData>
  <mergeCells count="6">
    <mergeCell ref="B1:C1"/>
    <mergeCell ref="A2:C2"/>
    <mergeCell ref="A3:C3"/>
    <mergeCell ref="A5:A7"/>
    <mergeCell ref="B5:B7"/>
    <mergeCell ref="C5:C7"/>
  </mergeCells>
  <pageMargins left="0.62992125984251968" right="0.39370078740157483" top="0.56000000000000005" bottom="0.55000000000000004" header="0.43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0"/>
  <sheetViews>
    <sheetView view="pageBreakPreview" zoomScale="120" zoomScaleNormal="120" zoomScaleSheetLayoutView="120" workbookViewId="0">
      <selection activeCell="A3" sqref="A3:J3"/>
    </sheetView>
  </sheetViews>
  <sheetFormatPr defaultColWidth="9" defaultRowHeight="15"/>
  <cols>
    <col min="1" max="1" width="5.5" style="15" customWidth="1"/>
    <col min="2" max="2" width="36" style="15" customWidth="1"/>
    <col min="3" max="6" width="9.25" style="15" customWidth="1"/>
    <col min="7" max="7" width="9.25" style="15" hidden="1" customWidth="1"/>
    <col min="8" max="10" width="7.375" style="15" customWidth="1"/>
    <col min="11" max="11" width="11.25" style="15" customWidth="1"/>
    <col min="12" max="12" width="5.875" style="15" customWidth="1"/>
    <col min="13" max="16384" width="9" style="15"/>
  </cols>
  <sheetData>
    <row r="1" spans="1:12" ht="21" customHeight="1">
      <c r="A1" s="35"/>
      <c r="B1" s="35"/>
      <c r="C1" s="36"/>
      <c r="D1" s="36"/>
      <c r="E1" s="36"/>
      <c r="F1" s="35"/>
      <c r="G1" s="36"/>
      <c r="H1" s="19"/>
      <c r="I1" s="27"/>
      <c r="J1" s="20" t="s">
        <v>88</v>
      </c>
    </row>
    <row r="2" spans="1:12" ht="21" customHeight="1">
      <c r="A2" s="35" t="s">
        <v>174</v>
      </c>
      <c r="B2" s="35"/>
      <c r="C2" s="36"/>
      <c r="D2" s="36"/>
      <c r="E2" s="36"/>
      <c r="F2" s="36"/>
      <c r="G2" s="36"/>
      <c r="H2" s="36"/>
      <c r="I2" s="36"/>
      <c r="J2" s="36"/>
    </row>
    <row r="3" spans="1:12" ht="21" customHeight="1">
      <c r="A3" s="146" t="str">
        <f>'PL15'!A3:G3</f>
        <v>(Kèm theo Nghị quyết số         /NQ-HĐND ngày       tháng 12 năm 2025 của HĐND xã Quài Tở)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2" ht="19.5" customHeight="1">
      <c r="A4" s="37"/>
      <c r="B4" s="37"/>
      <c r="C4" s="38"/>
      <c r="D4" s="38"/>
      <c r="E4" s="38"/>
      <c r="F4" s="39"/>
      <c r="G4" s="39"/>
      <c r="H4" s="39"/>
      <c r="I4" s="34"/>
      <c r="J4" s="40" t="s">
        <v>54</v>
      </c>
    </row>
    <row r="5" spans="1:12" ht="61.5" customHeight="1">
      <c r="A5" s="147" t="s">
        <v>40</v>
      </c>
      <c r="B5" s="148" t="s">
        <v>24</v>
      </c>
      <c r="C5" s="148" t="s">
        <v>51</v>
      </c>
      <c r="D5" s="147" t="s">
        <v>125</v>
      </c>
      <c r="E5" s="147" t="s">
        <v>126</v>
      </c>
      <c r="F5" s="147" t="s">
        <v>59</v>
      </c>
      <c r="G5" s="147" t="s">
        <v>49</v>
      </c>
      <c r="H5" s="147" t="s">
        <v>136</v>
      </c>
      <c r="I5" s="147"/>
      <c r="J5" s="147"/>
    </row>
    <row r="6" spans="1:12" ht="19.5" customHeight="1">
      <c r="A6" s="147"/>
      <c r="B6" s="148"/>
      <c r="C6" s="148"/>
      <c r="D6" s="147"/>
      <c r="E6" s="147"/>
      <c r="F6" s="147"/>
      <c r="G6" s="147"/>
      <c r="H6" s="147" t="s">
        <v>51</v>
      </c>
      <c r="I6" s="147" t="s">
        <v>19</v>
      </c>
      <c r="J6" s="147" t="s">
        <v>20</v>
      </c>
    </row>
    <row r="7" spans="1:12" ht="19.5" customHeight="1">
      <c r="A7" s="147"/>
      <c r="B7" s="148"/>
      <c r="C7" s="148"/>
      <c r="D7" s="147"/>
      <c r="E7" s="147"/>
      <c r="F7" s="147"/>
      <c r="G7" s="147"/>
      <c r="H7" s="147"/>
      <c r="I7" s="147"/>
      <c r="J7" s="147"/>
    </row>
    <row r="8" spans="1:12" ht="25.5" customHeight="1">
      <c r="A8" s="147"/>
      <c r="B8" s="148"/>
      <c r="C8" s="148"/>
      <c r="D8" s="147"/>
      <c r="E8" s="147"/>
      <c r="F8" s="147"/>
      <c r="G8" s="147"/>
      <c r="H8" s="147"/>
      <c r="I8" s="147"/>
      <c r="J8" s="147"/>
    </row>
    <row r="9" spans="1:12" s="27" customFormat="1" ht="18.75" customHeight="1">
      <c r="A9" s="14" t="s">
        <v>5</v>
      </c>
      <c r="B9" s="14" t="s">
        <v>6</v>
      </c>
      <c r="C9" s="14" t="s">
        <v>171</v>
      </c>
      <c r="D9" s="26">
        <v>2</v>
      </c>
      <c r="E9" s="26">
        <v>3</v>
      </c>
      <c r="F9" s="26">
        <v>4</v>
      </c>
      <c r="G9" s="26"/>
      <c r="H9" s="26" t="s">
        <v>52</v>
      </c>
      <c r="I9" s="26">
        <v>6</v>
      </c>
      <c r="J9" s="26">
        <v>7</v>
      </c>
    </row>
    <row r="10" spans="1:12" ht="18.75" customHeight="1">
      <c r="A10" s="106"/>
      <c r="B10" s="41" t="s">
        <v>23</v>
      </c>
      <c r="C10" s="42">
        <f>E10+F10+H10+D10</f>
        <v>135256</v>
      </c>
      <c r="D10" s="42">
        <f t="shared" ref="D10:J10" si="0">D11+D28+D29</f>
        <v>340</v>
      </c>
      <c r="E10" s="42">
        <f t="shared" si="0"/>
        <v>131559</v>
      </c>
      <c r="F10" s="42">
        <f t="shared" si="0"/>
        <v>2692</v>
      </c>
      <c r="G10" s="42">
        <f t="shared" si="0"/>
        <v>0</v>
      </c>
      <c r="H10" s="42">
        <f t="shared" si="0"/>
        <v>665</v>
      </c>
      <c r="I10" s="42">
        <f t="shared" si="0"/>
        <v>665</v>
      </c>
      <c r="J10" s="42">
        <f t="shared" si="0"/>
        <v>0</v>
      </c>
      <c r="K10" s="29"/>
      <c r="L10" s="29"/>
    </row>
    <row r="11" spans="1:12" s="43" customFormat="1" ht="18.75" customHeight="1">
      <c r="A11" s="106" t="s">
        <v>15</v>
      </c>
      <c r="B11" s="41" t="s">
        <v>77</v>
      </c>
      <c r="C11" s="42">
        <f>SUM(C12:C27)</f>
        <v>132564</v>
      </c>
      <c r="D11" s="42">
        <f t="shared" ref="D11:J11" si="1">SUM(D12:D27)</f>
        <v>340</v>
      </c>
      <c r="E11" s="42">
        <f t="shared" si="1"/>
        <v>131559</v>
      </c>
      <c r="F11" s="42">
        <f t="shared" si="1"/>
        <v>0</v>
      </c>
      <c r="G11" s="42">
        <f t="shared" si="1"/>
        <v>0</v>
      </c>
      <c r="H11" s="42">
        <f t="shared" si="1"/>
        <v>665</v>
      </c>
      <c r="I11" s="42">
        <f t="shared" si="1"/>
        <v>665</v>
      </c>
      <c r="J11" s="42">
        <f t="shared" si="1"/>
        <v>0</v>
      </c>
      <c r="K11" s="60"/>
      <c r="L11" s="60"/>
    </row>
    <row r="12" spans="1:12" ht="18.75" customHeight="1">
      <c r="A12" s="14">
        <v>1</v>
      </c>
      <c r="B12" s="44" t="s">
        <v>141</v>
      </c>
      <c r="C12" s="45">
        <f>D12+E12+F12+H12</f>
        <v>5728</v>
      </c>
      <c r="D12" s="45"/>
      <c r="E12" s="45">
        <v>5728</v>
      </c>
      <c r="F12" s="45"/>
      <c r="G12" s="45"/>
      <c r="H12" s="45">
        <v>0</v>
      </c>
      <c r="I12" s="45"/>
      <c r="J12" s="45"/>
    </row>
    <row r="13" spans="1:12" ht="18.75" customHeight="1">
      <c r="A13" s="14">
        <v>2</v>
      </c>
      <c r="B13" s="44" t="s">
        <v>142</v>
      </c>
      <c r="C13" s="45">
        <f t="shared" ref="C13:C26" si="2">D13+E13+F13+H13</f>
        <v>2536</v>
      </c>
      <c r="D13" s="45"/>
      <c r="E13" s="45">
        <v>2536</v>
      </c>
      <c r="F13" s="45"/>
      <c r="G13" s="45"/>
      <c r="H13" s="45">
        <v>0</v>
      </c>
      <c r="I13" s="45"/>
      <c r="J13" s="45"/>
    </row>
    <row r="14" spans="1:12" ht="18.75" customHeight="1">
      <c r="A14" s="14">
        <v>3</v>
      </c>
      <c r="B14" s="44" t="s">
        <v>86</v>
      </c>
      <c r="C14" s="45">
        <f t="shared" si="2"/>
        <v>8741</v>
      </c>
      <c r="D14" s="45"/>
      <c r="E14" s="45">
        <v>8741</v>
      </c>
      <c r="F14" s="45"/>
      <c r="G14" s="45"/>
      <c r="H14" s="45">
        <v>0</v>
      </c>
      <c r="I14" s="45"/>
      <c r="J14" s="45"/>
    </row>
    <row r="15" spans="1:12" ht="18.75" customHeight="1">
      <c r="A15" s="14">
        <v>4</v>
      </c>
      <c r="B15" s="44" t="s">
        <v>143</v>
      </c>
      <c r="C15" s="45">
        <f t="shared" si="2"/>
        <v>5416</v>
      </c>
      <c r="D15" s="45"/>
      <c r="E15" s="45">
        <v>5416</v>
      </c>
      <c r="F15" s="45"/>
      <c r="G15" s="45"/>
      <c r="H15" s="45">
        <f>I15+J15</f>
        <v>0</v>
      </c>
      <c r="I15" s="45"/>
      <c r="J15" s="45"/>
    </row>
    <row r="16" spans="1:12" ht="18.75" customHeight="1">
      <c r="A16" s="14">
        <v>5</v>
      </c>
      <c r="B16" s="44" t="s">
        <v>144</v>
      </c>
      <c r="C16" s="45">
        <f t="shared" si="2"/>
        <v>15790</v>
      </c>
      <c r="D16" s="45"/>
      <c r="E16" s="45">
        <v>15125</v>
      </c>
      <c r="F16" s="45"/>
      <c r="G16" s="45"/>
      <c r="H16" s="45">
        <f>I16+J16</f>
        <v>665</v>
      </c>
      <c r="I16" s="45">
        <v>665</v>
      </c>
      <c r="J16" s="45"/>
    </row>
    <row r="17" spans="1:11" ht="18.75" customHeight="1">
      <c r="A17" s="14">
        <v>6</v>
      </c>
      <c r="B17" s="44" t="s">
        <v>145</v>
      </c>
      <c r="C17" s="45">
        <f t="shared" si="2"/>
        <v>1183</v>
      </c>
      <c r="D17" s="45"/>
      <c r="E17" s="45">
        <v>1183</v>
      </c>
      <c r="F17" s="45"/>
      <c r="G17" s="45"/>
      <c r="H17" s="45">
        <v>0</v>
      </c>
      <c r="I17" s="45"/>
      <c r="J17" s="45"/>
    </row>
    <row r="18" spans="1:11" ht="18.75" customHeight="1">
      <c r="A18" s="14">
        <v>7</v>
      </c>
      <c r="B18" s="44" t="s">
        <v>146</v>
      </c>
      <c r="C18" s="45">
        <f t="shared" si="2"/>
        <v>1466</v>
      </c>
      <c r="D18" s="45"/>
      <c r="E18" s="45">
        <v>1466</v>
      </c>
      <c r="F18" s="45"/>
      <c r="G18" s="45"/>
      <c r="H18" s="45">
        <v>0</v>
      </c>
      <c r="I18" s="45"/>
      <c r="J18" s="45"/>
    </row>
    <row r="19" spans="1:11" ht="18.75" customHeight="1">
      <c r="A19" s="14">
        <v>8</v>
      </c>
      <c r="B19" s="44" t="s">
        <v>151</v>
      </c>
      <c r="C19" s="45">
        <f t="shared" si="2"/>
        <v>6298</v>
      </c>
      <c r="D19" s="45"/>
      <c r="E19" s="45">
        <v>6298</v>
      </c>
      <c r="F19" s="45"/>
      <c r="G19" s="45"/>
      <c r="H19" s="45">
        <v>0</v>
      </c>
      <c r="I19" s="45"/>
      <c r="J19" s="45"/>
    </row>
    <row r="20" spans="1:11" ht="18.75" customHeight="1">
      <c r="A20" s="14">
        <v>9</v>
      </c>
      <c r="B20" s="44" t="s">
        <v>152</v>
      </c>
      <c r="C20" s="45">
        <f t="shared" si="2"/>
        <v>10121</v>
      </c>
      <c r="D20" s="45"/>
      <c r="E20" s="45">
        <v>10121</v>
      </c>
      <c r="F20" s="45"/>
      <c r="G20" s="45"/>
      <c r="H20" s="45">
        <v>0</v>
      </c>
      <c r="I20" s="45"/>
      <c r="J20" s="45"/>
    </row>
    <row r="21" spans="1:11" ht="18.75" customHeight="1">
      <c r="A21" s="14">
        <v>10</v>
      </c>
      <c r="B21" s="44" t="s">
        <v>153</v>
      </c>
      <c r="C21" s="45">
        <f t="shared" si="2"/>
        <v>6275</v>
      </c>
      <c r="D21" s="45"/>
      <c r="E21" s="45">
        <v>6275</v>
      </c>
      <c r="F21" s="45"/>
      <c r="G21" s="45"/>
      <c r="H21" s="45">
        <v>0</v>
      </c>
      <c r="I21" s="45"/>
      <c r="J21" s="45"/>
    </row>
    <row r="22" spans="1:11" ht="18.75" customHeight="1">
      <c r="A22" s="14">
        <v>11</v>
      </c>
      <c r="B22" s="44" t="s">
        <v>154</v>
      </c>
      <c r="C22" s="45">
        <f t="shared" si="2"/>
        <v>5479</v>
      </c>
      <c r="D22" s="45"/>
      <c r="E22" s="45">
        <v>5479</v>
      </c>
      <c r="F22" s="45"/>
      <c r="G22" s="45"/>
      <c r="H22" s="45">
        <v>0</v>
      </c>
      <c r="I22" s="45"/>
      <c r="J22" s="45"/>
    </row>
    <row r="23" spans="1:11" ht="18.75" customHeight="1">
      <c r="A23" s="14">
        <v>12</v>
      </c>
      <c r="B23" s="44" t="s">
        <v>155</v>
      </c>
      <c r="C23" s="45">
        <f t="shared" si="2"/>
        <v>6938</v>
      </c>
      <c r="D23" s="45"/>
      <c r="E23" s="45">
        <v>6938</v>
      </c>
      <c r="F23" s="45"/>
      <c r="G23" s="45"/>
      <c r="H23" s="45">
        <v>0</v>
      </c>
      <c r="I23" s="45"/>
      <c r="J23" s="45"/>
    </row>
    <row r="24" spans="1:11" ht="18.75" customHeight="1">
      <c r="A24" s="14">
        <v>13</v>
      </c>
      <c r="B24" s="44" t="s">
        <v>156</v>
      </c>
      <c r="C24" s="45">
        <f t="shared" si="2"/>
        <v>14868</v>
      </c>
      <c r="D24" s="45"/>
      <c r="E24" s="45">
        <v>14868</v>
      </c>
      <c r="F24" s="45"/>
      <c r="G24" s="45"/>
      <c r="H24" s="45">
        <v>0</v>
      </c>
      <c r="I24" s="45"/>
      <c r="J24" s="45"/>
    </row>
    <row r="25" spans="1:11" ht="18.75" customHeight="1">
      <c r="A25" s="14">
        <v>14</v>
      </c>
      <c r="B25" s="44" t="s">
        <v>157</v>
      </c>
      <c r="C25" s="45">
        <f t="shared" si="2"/>
        <v>16494</v>
      </c>
      <c r="D25" s="45"/>
      <c r="E25" s="45">
        <v>16494</v>
      </c>
      <c r="F25" s="45"/>
      <c r="G25" s="45"/>
      <c r="H25" s="45">
        <v>0</v>
      </c>
      <c r="I25" s="45"/>
      <c r="J25" s="45"/>
    </row>
    <row r="26" spans="1:11" ht="18.75" customHeight="1">
      <c r="A26" s="14">
        <v>15</v>
      </c>
      <c r="B26" s="44" t="s">
        <v>158</v>
      </c>
      <c r="C26" s="45">
        <f t="shared" si="2"/>
        <v>14702</v>
      </c>
      <c r="D26" s="45"/>
      <c r="E26" s="45">
        <v>14702</v>
      </c>
      <c r="F26" s="45"/>
      <c r="G26" s="45"/>
      <c r="H26" s="45">
        <v>0</v>
      </c>
      <c r="I26" s="45"/>
      <c r="J26" s="45"/>
    </row>
    <row r="27" spans="1:11" s="43" customFormat="1" ht="18.75" customHeight="1">
      <c r="A27" s="14">
        <v>16</v>
      </c>
      <c r="B27" s="44" t="s">
        <v>147</v>
      </c>
      <c r="C27" s="45">
        <f>D27+E27+F27+H27</f>
        <v>10529</v>
      </c>
      <c r="D27" s="45">
        <v>340</v>
      </c>
      <c r="E27" s="45">
        <v>10189</v>
      </c>
      <c r="F27" s="45"/>
      <c r="G27" s="45"/>
      <c r="H27" s="45">
        <v>0</v>
      </c>
      <c r="I27" s="45"/>
      <c r="J27" s="45"/>
      <c r="K27" s="60"/>
    </row>
    <row r="28" spans="1:11" s="43" customFormat="1" ht="18.75" customHeight="1">
      <c r="A28" s="106" t="s">
        <v>16</v>
      </c>
      <c r="B28" s="41" t="s">
        <v>80</v>
      </c>
      <c r="C28" s="42">
        <f>F28</f>
        <v>2692</v>
      </c>
      <c r="D28" s="42"/>
      <c r="E28" s="42"/>
      <c r="F28" s="42">
        <v>2692</v>
      </c>
      <c r="G28" s="42"/>
      <c r="H28" s="42">
        <v>0</v>
      </c>
      <c r="I28" s="42"/>
      <c r="J28" s="42"/>
    </row>
    <row r="29" spans="1:11" s="43" customFormat="1" ht="42" customHeight="1">
      <c r="A29" s="106" t="s">
        <v>17</v>
      </c>
      <c r="B29" s="41" t="s">
        <v>140</v>
      </c>
      <c r="C29" s="42">
        <v>0</v>
      </c>
      <c r="D29" s="42"/>
      <c r="E29" s="42"/>
      <c r="F29" s="42"/>
      <c r="G29" s="42"/>
      <c r="H29" s="42">
        <v>0</v>
      </c>
      <c r="I29" s="42"/>
      <c r="J29" s="42"/>
    </row>
    <row r="30" spans="1:11" ht="22.5" customHeight="1">
      <c r="C30" s="29"/>
      <c r="D30" s="29"/>
    </row>
  </sheetData>
  <mergeCells count="12">
    <mergeCell ref="A3:J3"/>
    <mergeCell ref="G5:G8"/>
    <mergeCell ref="H5:J5"/>
    <mergeCell ref="A5:A8"/>
    <mergeCell ref="B5:B8"/>
    <mergeCell ref="C5:C8"/>
    <mergeCell ref="D5:D8"/>
    <mergeCell ref="E5:E8"/>
    <mergeCell ref="F5:F8"/>
    <mergeCell ref="H6:H8"/>
    <mergeCell ref="I6:I8"/>
    <mergeCell ref="J6:J8"/>
  </mergeCells>
  <pageMargins left="0.38" right="0.21" top="0.75" bottom="0.75" header="0.3" footer="0.3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  <pageSetUpPr fitToPage="1"/>
  </sheetPr>
  <dimension ref="A1:W34"/>
  <sheetViews>
    <sheetView tabSelected="1" view="pageBreakPreview" zoomScale="90" zoomScaleNormal="100" zoomScaleSheetLayoutView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L13" sqref="L13"/>
    </sheetView>
  </sheetViews>
  <sheetFormatPr defaultColWidth="9" defaultRowHeight="15.75"/>
  <cols>
    <col min="1" max="1" width="4.25" style="17" customWidth="1"/>
    <col min="2" max="2" width="34.625" style="17" customWidth="1"/>
    <col min="3" max="3" width="9.875" style="17" customWidth="1"/>
    <col min="4" max="4" width="9" style="17" customWidth="1"/>
    <col min="5" max="5" width="8" style="17" customWidth="1"/>
    <col min="6" max="6" width="6.625" style="17" customWidth="1"/>
    <col min="7" max="7" width="7.25" style="17" customWidth="1"/>
    <col min="8" max="8" width="8" style="17" customWidth="1"/>
    <col min="9" max="9" width="6.25" style="17" customWidth="1"/>
    <col min="10" max="10" width="7.375" style="17" customWidth="1"/>
    <col min="11" max="11" width="6" style="17" customWidth="1"/>
    <col min="12" max="12" width="7.125" style="17" customWidth="1"/>
    <col min="13" max="13" width="9.875" style="17" customWidth="1"/>
    <col min="14" max="14" width="9.625" style="17" hidden="1" customWidth="1"/>
    <col min="15" max="15" width="11.25" style="17" customWidth="1"/>
    <col min="16" max="16" width="9.25" style="17" customWidth="1"/>
    <col min="17" max="17" width="0.75" style="17" hidden="1" customWidth="1"/>
    <col min="18" max="18" width="10" style="17" customWidth="1"/>
    <col min="19" max="19" width="8.375" style="17" customWidth="1"/>
    <col min="20" max="20" width="7.75" style="17" customWidth="1"/>
    <col min="21" max="21" width="9.25" style="17" customWidth="1"/>
    <col min="22" max="16384" width="9" style="17"/>
  </cols>
  <sheetData>
    <row r="1" spans="1:21" ht="26.25" customHeight="1">
      <c r="A1" s="8"/>
      <c r="B1" s="8"/>
      <c r="C1" s="9"/>
      <c r="D1" s="9"/>
      <c r="E1" s="9"/>
      <c r="F1" s="9"/>
      <c r="G1" s="18"/>
      <c r="H1" s="18"/>
      <c r="I1" s="18"/>
      <c r="J1" s="18"/>
      <c r="K1" s="18"/>
      <c r="L1" s="9"/>
      <c r="M1" s="9"/>
      <c r="N1" s="9"/>
      <c r="O1" s="9"/>
      <c r="P1" s="9"/>
      <c r="Q1" s="9"/>
      <c r="R1" s="10"/>
      <c r="S1" s="19"/>
      <c r="T1" s="20" t="s">
        <v>87</v>
      </c>
    </row>
    <row r="2" spans="1:21" s="22" customFormat="1" ht="24" customHeight="1">
      <c r="A2" s="18" t="s">
        <v>172</v>
      </c>
      <c r="B2" s="18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ht="20.25" customHeight="1">
      <c r="A3" s="127" t="str">
        <f>'PL15'!A3:G3</f>
        <v>(Kèm theo Nghị quyết số         /NQ-HĐND ngày       tháng 12 năm 2025 của HĐND xã Quài Tở)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21" ht="23.25" customHeight="1">
      <c r="A4" s="12"/>
      <c r="B4" s="12"/>
      <c r="C4" s="13"/>
      <c r="D4" s="13"/>
      <c r="E4" s="13"/>
      <c r="F4" s="1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 t="s">
        <v>54</v>
      </c>
    </row>
    <row r="5" spans="1:21" s="25" customFormat="1" ht="21" customHeight="1">
      <c r="A5" s="147" t="s">
        <v>40</v>
      </c>
      <c r="B5" s="148" t="s">
        <v>24</v>
      </c>
      <c r="C5" s="148" t="s">
        <v>51</v>
      </c>
      <c r="D5" s="147" t="s">
        <v>44</v>
      </c>
      <c r="E5" s="147" t="s">
        <v>148</v>
      </c>
      <c r="F5" s="147" t="s">
        <v>68</v>
      </c>
      <c r="G5" s="147" t="s">
        <v>69</v>
      </c>
      <c r="H5" s="147" t="s">
        <v>70</v>
      </c>
      <c r="I5" s="147" t="s">
        <v>71</v>
      </c>
      <c r="J5" s="147" t="s">
        <v>120</v>
      </c>
      <c r="K5" s="147" t="s">
        <v>72</v>
      </c>
      <c r="L5" s="147" t="s">
        <v>73</v>
      </c>
      <c r="M5" s="147" t="s">
        <v>74</v>
      </c>
      <c r="N5" s="147" t="s">
        <v>25</v>
      </c>
      <c r="O5" s="147"/>
      <c r="P5" s="147"/>
      <c r="Q5" s="147"/>
      <c r="R5" s="147" t="s">
        <v>75</v>
      </c>
      <c r="S5" s="147" t="s">
        <v>76</v>
      </c>
      <c r="T5" s="147" t="s">
        <v>149</v>
      </c>
    </row>
    <row r="6" spans="1:21" s="25" customFormat="1" ht="24" customHeight="1">
      <c r="A6" s="147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 t="s">
        <v>78</v>
      </c>
      <c r="O6" s="147" t="s">
        <v>79</v>
      </c>
      <c r="P6" s="149" t="s">
        <v>173</v>
      </c>
      <c r="Q6" s="147" t="s">
        <v>119</v>
      </c>
      <c r="R6" s="147"/>
      <c r="S6" s="147"/>
      <c r="T6" s="147"/>
    </row>
    <row r="7" spans="1:21" s="25" customFormat="1" ht="24" customHeight="1">
      <c r="A7" s="147"/>
      <c r="B7" s="148"/>
      <c r="C7" s="148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50"/>
      <c r="Q7" s="147"/>
      <c r="R7" s="147"/>
      <c r="S7" s="147"/>
      <c r="T7" s="147"/>
    </row>
    <row r="8" spans="1:21" s="25" customFormat="1" ht="39" customHeight="1">
      <c r="A8" s="147"/>
      <c r="B8" s="148"/>
      <c r="C8" s="148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51"/>
      <c r="Q8" s="147"/>
      <c r="R8" s="147"/>
      <c r="S8" s="147"/>
      <c r="T8" s="147"/>
    </row>
    <row r="9" spans="1:21" s="27" customFormat="1" ht="14.25" customHeight="1">
      <c r="A9" s="14" t="s">
        <v>5</v>
      </c>
      <c r="B9" s="14" t="s">
        <v>6</v>
      </c>
      <c r="C9" s="14">
        <v>1</v>
      </c>
      <c r="D9" s="26">
        <f>C9+1</f>
        <v>2</v>
      </c>
      <c r="E9" s="26">
        <f t="shared" ref="E9:T9" si="0">D9+1</f>
        <v>3</v>
      </c>
      <c r="F9" s="26">
        <f t="shared" si="0"/>
        <v>4</v>
      </c>
      <c r="G9" s="26">
        <f t="shared" si="0"/>
        <v>5</v>
      </c>
      <c r="H9" s="26">
        <f t="shared" si="0"/>
        <v>6</v>
      </c>
      <c r="I9" s="26">
        <f t="shared" si="0"/>
        <v>7</v>
      </c>
      <c r="J9" s="26">
        <f t="shared" si="0"/>
        <v>8</v>
      </c>
      <c r="K9" s="26">
        <f t="shared" si="0"/>
        <v>9</v>
      </c>
      <c r="L9" s="26">
        <f t="shared" si="0"/>
        <v>10</v>
      </c>
      <c r="M9" s="26">
        <f t="shared" si="0"/>
        <v>11</v>
      </c>
      <c r="N9" s="26">
        <f t="shared" si="0"/>
        <v>12</v>
      </c>
      <c r="O9" s="26">
        <f>N9+1</f>
        <v>13</v>
      </c>
      <c r="P9" s="26"/>
      <c r="Q9" s="26">
        <f>O9+1</f>
        <v>14</v>
      </c>
      <c r="R9" s="26">
        <f t="shared" si="0"/>
        <v>15</v>
      </c>
      <c r="S9" s="26">
        <f t="shared" si="0"/>
        <v>16</v>
      </c>
      <c r="T9" s="26">
        <f t="shared" si="0"/>
        <v>17</v>
      </c>
      <c r="U9" s="25"/>
    </row>
    <row r="10" spans="1:21" ht="18.75" customHeight="1">
      <c r="A10" s="106"/>
      <c r="B10" s="103" t="s">
        <v>23</v>
      </c>
      <c r="C10" s="42">
        <f>SUM(C11:C26)</f>
        <v>131559</v>
      </c>
      <c r="D10" s="42">
        <f t="shared" ref="D10:T10" si="1">SUM(D11:D26)</f>
        <v>86789</v>
      </c>
      <c r="E10" s="42">
        <f t="shared" si="1"/>
        <v>1294</v>
      </c>
      <c r="F10" s="42">
        <f t="shared" si="1"/>
        <v>1702</v>
      </c>
      <c r="G10" s="42">
        <f t="shared" si="1"/>
        <v>1172</v>
      </c>
      <c r="H10" s="42">
        <f t="shared" si="1"/>
        <v>0</v>
      </c>
      <c r="I10" s="42">
        <f t="shared" si="1"/>
        <v>1350</v>
      </c>
      <c r="J10" s="42">
        <f t="shared" si="1"/>
        <v>40</v>
      </c>
      <c r="K10" s="42">
        <f t="shared" si="1"/>
        <v>325</v>
      </c>
      <c r="L10" s="42">
        <f t="shared" si="1"/>
        <v>1466</v>
      </c>
      <c r="M10" s="42">
        <f t="shared" si="1"/>
        <v>2847</v>
      </c>
      <c r="N10" s="42">
        <f t="shared" si="1"/>
        <v>0</v>
      </c>
      <c r="O10" s="42">
        <f t="shared" si="1"/>
        <v>1696</v>
      </c>
      <c r="P10" s="42">
        <f t="shared" si="1"/>
        <v>180</v>
      </c>
      <c r="Q10" s="42">
        <f t="shared" si="1"/>
        <v>0</v>
      </c>
      <c r="R10" s="42">
        <f t="shared" si="1"/>
        <v>22726</v>
      </c>
      <c r="S10" s="42">
        <f t="shared" si="1"/>
        <v>8958</v>
      </c>
      <c r="T10" s="42">
        <f t="shared" si="1"/>
        <v>2890</v>
      </c>
    </row>
    <row r="11" spans="1:21" ht="18.75" customHeight="1">
      <c r="A11" s="14">
        <v>1</v>
      </c>
      <c r="B11" s="44" t="s">
        <v>141</v>
      </c>
      <c r="C11" s="42">
        <f>D11+E11+F11+G11+H11+I11+J11+K11+L11+M11+R11+S11+T11</f>
        <v>5728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>
        <v>5728</v>
      </c>
      <c r="S11" s="45"/>
      <c r="T11" s="45"/>
    </row>
    <row r="12" spans="1:21" ht="18.75" customHeight="1">
      <c r="A12" s="14">
        <v>2</v>
      </c>
      <c r="B12" s="44" t="s">
        <v>142</v>
      </c>
      <c r="C12" s="42">
        <f t="shared" ref="C12:C25" si="2">D12+E12+F12+G12+H12+I12+J12+K12+L12+M12+R12+S12+T12</f>
        <v>2536</v>
      </c>
      <c r="D12" s="45"/>
      <c r="E12" s="45"/>
      <c r="F12" s="45"/>
      <c r="G12" s="45"/>
      <c r="H12" s="45"/>
      <c r="I12" s="45">
        <v>155</v>
      </c>
      <c r="J12" s="45"/>
      <c r="K12" s="45"/>
      <c r="L12" s="45"/>
      <c r="M12" s="45"/>
      <c r="N12" s="45"/>
      <c r="O12" s="45"/>
      <c r="P12" s="45"/>
      <c r="Q12" s="45"/>
      <c r="R12" s="45">
        <v>2381</v>
      </c>
      <c r="S12" s="45"/>
      <c r="T12" s="45"/>
    </row>
    <row r="13" spans="1:21" ht="18.75" customHeight="1">
      <c r="A13" s="14">
        <v>3</v>
      </c>
      <c r="B13" s="44" t="s">
        <v>86</v>
      </c>
      <c r="C13" s="42">
        <f t="shared" si="2"/>
        <v>8741</v>
      </c>
      <c r="D13" s="45"/>
      <c r="E13" s="45"/>
      <c r="F13" s="45">
        <v>1702</v>
      </c>
      <c r="G13" s="45">
        <v>1172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>
        <v>5521</v>
      </c>
      <c r="S13" s="45">
        <v>346</v>
      </c>
      <c r="T13" s="45"/>
    </row>
    <row r="14" spans="1:21" s="117" customFormat="1" ht="18.75" customHeight="1">
      <c r="A14" s="112">
        <v>4</v>
      </c>
      <c r="B14" s="113" t="s">
        <v>143</v>
      </c>
      <c r="C14" s="114">
        <f t="shared" si="2"/>
        <v>5416</v>
      </c>
      <c r="D14" s="115"/>
      <c r="E14" s="115">
        <v>180</v>
      </c>
      <c r="F14" s="115"/>
      <c r="G14" s="115"/>
      <c r="H14" s="116"/>
      <c r="I14" s="115"/>
      <c r="J14" s="115"/>
      <c r="K14" s="116"/>
      <c r="L14" s="115">
        <v>1466</v>
      </c>
      <c r="M14" s="115">
        <f>N14+O14+P14+Q14</f>
        <v>1846</v>
      </c>
      <c r="N14" s="115"/>
      <c r="O14" s="115">
        <v>1696</v>
      </c>
      <c r="P14" s="115">
        <v>150</v>
      </c>
      <c r="Q14" s="115"/>
      <c r="R14" s="115">
        <v>1446</v>
      </c>
      <c r="S14" s="115">
        <v>478</v>
      </c>
      <c r="T14" s="116"/>
    </row>
    <row r="15" spans="1:21" ht="18.75" customHeight="1">
      <c r="A15" s="14">
        <v>5</v>
      </c>
      <c r="B15" s="44" t="s">
        <v>144</v>
      </c>
      <c r="C15" s="42">
        <f t="shared" si="2"/>
        <v>15125</v>
      </c>
      <c r="D15" s="45">
        <v>250</v>
      </c>
      <c r="E15" s="45">
        <v>150</v>
      </c>
      <c r="F15" s="45"/>
      <c r="G15" s="45"/>
      <c r="H15" s="45"/>
      <c r="I15" s="45">
        <v>124</v>
      </c>
      <c r="J15" s="45"/>
      <c r="K15" s="45"/>
      <c r="L15" s="45"/>
      <c r="M15" s="45"/>
      <c r="N15" s="45"/>
      <c r="O15" s="45"/>
      <c r="P15" s="45"/>
      <c r="Q15" s="45"/>
      <c r="R15" s="45">
        <v>6467</v>
      </c>
      <c r="S15" s="45">
        <v>8134</v>
      </c>
      <c r="T15" s="45"/>
    </row>
    <row r="16" spans="1:21" ht="18.75" customHeight="1">
      <c r="A16" s="14">
        <v>6</v>
      </c>
      <c r="B16" s="44" t="s">
        <v>145</v>
      </c>
      <c r="C16" s="42">
        <f t="shared" si="2"/>
        <v>1183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>
        <v>1183</v>
      </c>
      <c r="S16" s="45"/>
      <c r="T16" s="45"/>
    </row>
    <row r="17" spans="1:23" ht="18.75" customHeight="1">
      <c r="A17" s="14">
        <v>7</v>
      </c>
      <c r="B17" s="44" t="s">
        <v>146</v>
      </c>
      <c r="C17" s="42">
        <f t="shared" si="2"/>
        <v>1466</v>
      </c>
      <c r="D17" s="45"/>
      <c r="E17" s="45"/>
      <c r="F17" s="45"/>
      <c r="G17" s="45"/>
      <c r="H17" s="45"/>
      <c r="I17" s="45">
        <v>1071</v>
      </c>
      <c r="J17" s="45">
        <v>40</v>
      </c>
      <c r="K17" s="45">
        <v>325</v>
      </c>
      <c r="L17" s="45"/>
      <c r="M17" s="45">
        <v>30</v>
      </c>
      <c r="N17" s="45"/>
      <c r="O17" s="45"/>
      <c r="P17" s="45">
        <v>30</v>
      </c>
      <c r="Q17" s="45"/>
      <c r="R17" s="45"/>
      <c r="S17" s="45"/>
      <c r="T17" s="45"/>
    </row>
    <row r="18" spans="1:23" ht="18.75" customHeight="1">
      <c r="A18" s="14">
        <v>8</v>
      </c>
      <c r="B18" s="44" t="s">
        <v>151</v>
      </c>
      <c r="C18" s="42">
        <f t="shared" si="2"/>
        <v>6298</v>
      </c>
      <c r="D18" s="45">
        <v>6298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W18" s="16"/>
    </row>
    <row r="19" spans="1:23" ht="18.75" customHeight="1">
      <c r="A19" s="14">
        <v>9</v>
      </c>
      <c r="B19" s="44" t="s">
        <v>152</v>
      </c>
      <c r="C19" s="42">
        <f t="shared" si="2"/>
        <v>10121</v>
      </c>
      <c r="D19" s="45">
        <v>10121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W19" s="16"/>
    </row>
    <row r="20" spans="1:23" ht="18.75" customHeight="1">
      <c r="A20" s="14">
        <v>10</v>
      </c>
      <c r="B20" s="44" t="s">
        <v>153</v>
      </c>
      <c r="C20" s="42">
        <f t="shared" si="2"/>
        <v>6275</v>
      </c>
      <c r="D20" s="45">
        <v>6275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W20" s="16"/>
    </row>
    <row r="21" spans="1:23" ht="18.75" customHeight="1">
      <c r="A21" s="14">
        <v>11</v>
      </c>
      <c r="B21" s="44" t="s">
        <v>154</v>
      </c>
      <c r="C21" s="42">
        <f t="shared" si="2"/>
        <v>5479</v>
      </c>
      <c r="D21" s="45">
        <v>5479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W21" s="16"/>
    </row>
    <row r="22" spans="1:23" ht="18.75" customHeight="1">
      <c r="A22" s="14">
        <v>12</v>
      </c>
      <c r="B22" s="44" t="s">
        <v>155</v>
      </c>
      <c r="C22" s="42">
        <f t="shared" si="2"/>
        <v>6938</v>
      </c>
      <c r="D22" s="45">
        <v>6938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W22" s="16"/>
    </row>
    <row r="23" spans="1:23" ht="18.75" customHeight="1">
      <c r="A23" s="14">
        <v>13</v>
      </c>
      <c r="B23" s="44" t="s">
        <v>156</v>
      </c>
      <c r="C23" s="42">
        <f t="shared" si="2"/>
        <v>14868</v>
      </c>
      <c r="D23" s="45">
        <v>14868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W23" s="16"/>
    </row>
    <row r="24" spans="1:23" ht="18.75" customHeight="1">
      <c r="A24" s="14">
        <v>14</v>
      </c>
      <c r="B24" s="44" t="s">
        <v>157</v>
      </c>
      <c r="C24" s="42">
        <f t="shared" si="2"/>
        <v>16494</v>
      </c>
      <c r="D24" s="45">
        <v>16494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W24" s="16"/>
    </row>
    <row r="25" spans="1:23" ht="18.75" customHeight="1">
      <c r="A25" s="14">
        <v>15</v>
      </c>
      <c r="B25" s="44" t="s">
        <v>158</v>
      </c>
      <c r="C25" s="42">
        <f t="shared" si="2"/>
        <v>14702</v>
      </c>
      <c r="D25" s="45">
        <v>14702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W25" s="16"/>
    </row>
    <row r="26" spans="1:23" ht="18.75" customHeight="1">
      <c r="A26" s="14">
        <v>16</v>
      </c>
      <c r="B26" s="44" t="s">
        <v>147</v>
      </c>
      <c r="C26" s="42">
        <f>D26+E26+F26+G26+H26+I26+J26+K26+L26+M26+R26+S26+T26</f>
        <v>10189</v>
      </c>
      <c r="D26" s="45">
        <v>5364</v>
      </c>
      <c r="E26" s="45">
        <v>964</v>
      </c>
      <c r="F26" s="45"/>
      <c r="G26" s="45"/>
      <c r="H26" s="45"/>
      <c r="I26" s="45"/>
      <c r="J26" s="45"/>
      <c r="K26" s="45"/>
      <c r="L26" s="45"/>
      <c r="M26" s="45">
        <v>971</v>
      </c>
      <c r="N26" s="45"/>
      <c r="O26" s="45"/>
      <c r="P26" s="45"/>
      <c r="Q26" s="45"/>
      <c r="R26" s="45"/>
      <c r="S26" s="45"/>
      <c r="T26" s="45">
        <v>2890</v>
      </c>
      <c r="W26" s="16"/>
    </row>
    <row r="27" spans="1:23" ht="11.25" customHeight="1">
      <c r="A27" s="10"/>
      <c r="B27" s="2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30" spans="1:23" ht="22.5" customHeight="1"/>
    <row r="31" spans="1:23" ht="18.7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3" ht="18.7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8.7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8.7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</sheetData>
  <mergeCells count="22">
    <mergeCell ref="A3:T3"/>
    <mergeCell ref="F5:F8"/>
    <mergeCell ref="A5:A8"/>
    <mergeCell ref="C5:C8"/>
    <mergeCell ref="D5:D8"/>
    <mergeCell ref="R5:R8"/>
    <mergeCell ref="G5:G8"/>
    <mergeCell ref="H5:H8"/>
    <mergeCell ref="I5:I8"/>
    <mergeCell ref="E5:E8"/>
    <mergeCell ref="O6:O8"/>
    <mergeCell ref="M5:M8"/>
    <mergeCell ref="Q6:Q8"/>
    <mergeCell ref="J5:J8"/>
    <mergeCell ref="T5:T8"/>
    <mergeCell ref="S5:S8"/>
    <mergeCell ref="N6:N8"/>
    <mergeCell ref="B5:B8"/>
    <mergeCell ref="L5:L8"/>
    <mergeCell ref="N5:Q5"/>
    <mergeCell ref="K5:K8"/>
    <mergeCell ref="P6:P8"/>
  </mergeCells>
  <phoneticPr fontId="14" type="noConversion"/>
  <printOptions horizontalCentered="1"/>
  <pageMargins left="0.19685039370078741" right="0" top="0.51181102362204722" bottom="0.43307086614173229" header="0.35433070866141736" footer="0.19685039370078741"/>
  <pageSetup paperSize="9" scale="75" fitToHeight="0" orientation="landscape" r:id="rId1"/>
  <headerFooter alignWithMargins="0">
    <oddFooter xml:space="preserve">&amp;C&amp;".VnTime,Italic"&amp;8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B602B3-7DC2-4FE7-806E-E25055BB2EC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A448EE-11FD-44CE-B83B-6F3D0A1AC6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87AD3-3B07-41AE-BD4C-7F4F350E0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PL15</vt:lpstr>
      <vt:lpstr>PL16</vt:lpstr>
      <vt:lpstr>PL17</vt:lpstr>
      <vt:lpstr>PL34</vt:lpstr>
      <vt:lpstr>PL35</vt:lpstr>
      <vt:lpstr>PL37</vt:lpstr>
      <vt:lpstr>'PL15'!Print_Area</vt:lpstr>
      <vt:lpstr>'PL16'!Print_Area</vt:lpstr>
      <vt:lpstr>'PL17'!Print_Area</vt:lpstr>
      <vt:lpstr>'PL34'!Print_Area</vt:lpstr>
      <vt:lpstr>'PL35'!Print_Area</vt:lpstr>
      <vt:lpstr>'PL15'!Print_Titles</vt:lpstr>
      <vt:lpstr>'PL17'!Print_Titles</vt:lpstr>
      <vt:lpstr>'PL34'!Print_Titles</vt:lpstr>
      <vt:lpstr>'PL35'!Print_Titles</vt:lpstr>
      <vt:lpstr>'PL37'!Print_Titles</vt:lpstr>
    </vt:vector>
  </TitlesOfParts>
  <Company>Ministry of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 Viet Hung</dc:creator>
  <cp:lastModifiedBy>Administrator</cp:lastModifiedBy>
  <cp:lastPrinted>2025-12-17T03:42:16Z</cp:lastPrinted>
  <dcterms:created xsi:type="dcterms:W3CDTF">2001-01-04T01:21:32Z</dcterms:created>
  <dcterms:modified xsi:type="dcterms:W3CDTF">2025-12-17T03:44:13Z</dcterms:modified>
</cp:coreProperties>
</file>