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20" yWindow="-120" windowWidth="20640" windowHeight="11160" tabRatio="756" firstSheet="1" activeTab="6"/>
  </bookViews>
  <sheets>
    <sheet name="foxz" sheetId="188" state="veryHidden" r:id="rId1"/>
    <sheet name="PL15" sheetId="132" r:id="rId2"/>
    <sheet name="PL16" sheetId="17" r:id="rId3"/>
    <sheet name="PL17" sheetId="133" r:id="rId4"/>
    <sheet name="PL34" sheetId="170" r:id="rId5"/>
    <sheet name="PL35" sheetId="173" r:id="rId6"/>
    <sheet name="PL37" sheetId="168" r:id="rId7"/>
    <sheet name="PL38" sheetId="106" r:id="rId8"/>
    <sheet name="Tổng chi CN" sheetId="206" r:id="rId9"/>
  </sheets>
  <externalReferences>
    <externalReference r:id="rId10"/>
  </externalReferences>
  <definedNames>
    <definedName name="ADP">#REF!</definedName>
    <definedName name="AKHAC">#REF!</definedName>
    <definedName name="ALTINH">#REF!</definedName>
    <definedName name="Anguon" localSheetId="1">'[1]Dt 2001'!#REF!</definedName>
    <definedName name="Anguon" localSheetId="3">'[1]Dt 2001'!#REF!</definedName>
    <definedName name="Anguon" localSheetId="6">'[1]Dt 2001'!#REF!</definedName>
    <definedName name="Anguon">'[1]Dt 2001'!#REF!</definedName>
    <definedName name="ANN">#REF!</definedName>
    <definedName name="ANQD">#REF!</definedName>
    <definedName name="ANQQH" localSheetId="1">'[1]Dt 2001'!#REF!</definedName>
    <definedName name="ANQQH" localSheetId="3">'[1]Dt 2001'!#REF!</definedName>
    <definedName name="ANQQH" localSheetId="6">'[1]Dt 2001'!#REF!</definedName>
    <definedName name="ANQQH">'[1]Dt 2001'!#REF!</definedName>
    <definedName name="ANSNN" localSheetId="1">'[1]Dt 2001'!#REF!</definedName>
    <definedName name="ANSNN" localSheetId="3">'[1]Dt 2001'!#REF!</definedName>
    <definedName name="ANSNN" localSheetId="6">'[1]Dt 2001'!#REF!</definedName>
    <definedName name="ANSNN">'[1]Dt 2001'!#REF!</definedName>
    <definedName name="ANSNNxnk" localSheetId="1">'[1]Dt 2001'!#REF!</definedName>
    <definedName name="ANSNNxnk" localSheetId="3">'[1]Dt 2001'!#REF!</definedName>
    <definedName name="ANSNNxnk" localSheetId="6">'[1]Dt 2001'!#REF!</definedName>
    <definedName name="ANSNNxnk">'[1]Dt 2001'!#REF!</definedName>
    <definedName name="APC" localSheetId="1">'[1]Dt 2001'!#REF!</definedName>
    <definedName name="APC" localSheetId="3">'[1]Dt 2001'!#REF!</definedName>
    <definedName name="APC" localSheetId="6">'[1]Dt 2001'!#REF!</definedName>
    <definedName name="APC">'[1]Dt 2001'!#REF!</definedName>
    <definedName name="ATW">#REF!</definedName>
    <definedName name="Can_doi">#REF!</definedName>
    <definedName name="chuong_phuluc_43_name">#REF!</definedName>
    <definedName name="DNNN">#REF!</definedName>
    <definedName name="Khac">#REF!</definedName>
    <definedName name="Khong_can_doi">#REF!</definedName>
    <definedName name="NQD">#REF!</definedName>
    <definedName name="NQQH" localSheetId="1">'[1]Dt 2001'!#REF!</definedName>
    <definedName name="NQQH" localSheetId="3">'[1]Dt 2001'!#REF!</definedName>
    <definedName name="NQQH" localSheetId="6">'[1]Dt 2001'!#REF!</definedName>
    <definedName name="NQQH">'[1]Dt 2001'!#REF!</definedName>
    <definedName name="NSNN" localSheetId="1">'[1]Dt 2001'!#REF!</definedName>
    <definedName name="NSNN" localSheetId="3">'[1]Dt 2001'!#REF!</definedName>
    <definedName name="NSNN" localSheetId="6">'[1]Dt 2001'!#REF!</definedName>
    <definedName name="NSNN">'[1]Dt 2001'!#REF!</definedName>
    <definedName name="PC" localSheetId="1">'[1]Dt 2001'!#REF!</definedName>
    <definedName name="PC" localSheetId="3">'[1]Dt 2001'!#REF!</definedName>
    <definedName name="PC" localSheetId="6">'[1]Dt 2001'!#REF!</definedName>
    <definedName name="PC">'[1]Dt 2001'!#REF!</definedName>
    <definedName name="Phan_cap">#REF!</definedName>
    <definedName name="Phi_le_phi">#REF!</definedName>
    <definedName name="_xlnm.Print_Area" localSheetId="1">'PL15'!$A$1:$G$29</definedName>
    <definedName name="_xlnm.Print_Area" localSheetId="2">'PL16'!$A$1:$H$38</definedName>
    <definedName name="_xlnm.Print_Area" localSheetId="3">'PL17'!$A$1:$F$54</definedName>
    <definedName name="_xlnm.Print_Area" localSheetId="4">'PL34'!$A$1:$C$37</definedName>
    <definedName name="_xlnm.Print_Area" localSheetId="5">'PL35'!$A$1:$M$29</definedName>
    <definedName name="_xlnm.Print_Area">#REF!</definedName>
    <definedName name="PRINT_AREA_MI" localSheetId="1">#REF!</definedName>
    <definedName name="PRINT_AREA_MI" localSheetId="3">#REF!</definedName>
    <definedName name="PRINT_AREA_MI" localSheetId="6">#REF!</definedName>
    <definedName name="PRINT_AREA_MI">#REF!</definedName>
    <definedName name="_xlnm.Print_Titles" localSheetId="1">'PL15'!$5:$7</definedName>
    <definedName name="_xlnm.Print_Titles" localSheetId="3">'PL17'!$5:$7</definedName>
    <definedName name="_xlnm.Print_Titles" localSheetId="4">'PL34'!$5:$7</definedName>
    <definedName name="_xlnm.Print_Titles" localSheetId="5">'PL35'!$5:$8</definedName>
    <definedName name="_xlnm.Print_Titles" localSheetId="6">'PL37'!$5:$8</definedName>
    <definedName name="_xlnm.Print_Titles" localSheetId="7">'PL38'!$5:$9</definedName>
    <definedName name="_xlnm.Print_Titles" localSheetId="8">'Tổng chi CN'!$4:$4</definedName>
    <definedName name="TW">#REF!</definedName>
  </definedNames>
  <calcPr calcId="145621"/>
</workbook>
</file>

<file path=xl/calcChain.xml><?xml version="1.0" encoding="utf-8"?>
<calcChain xmlns="http://schemas.openxmlformats.org/spreadsheetml/2006/main">
  <c r="D14" i="168" l="1"/>
  <c r="R14" i="168"/>
  <c r="M14" i="168"/>
  <c r="N14" i="168"/>
  <c r="G13" i="168" l="1"/>
  <c r="F28" i="173" l="1"/>
  <c r="E9" i="132"/>
  <c r="E13" i="132"/>
  <c r="C31" i="170"/>
  <c r="C33" i="170"/>
  <c r="C11" i="106"/>
  <c r="C12" i="106"/>
  <c r="E11" i="106"/>
  <c r="E12" i="106"/>
  <c r="F11" i="106"/>
  <c r="F12" i="106"/>
  <c r="J11" i="106"/>
  <c r="J12" i="106"/>
  <c r="K11" i="106"/>
  <c r="M11" i="106"/>
  <c r="M12" i="106"/>
  <c r="Q11" i="106"/>
  <c r="R11" i="106"/>
  <c r="Q12" i="106"/>
  <c r="T11" i="106"/>
  <c r="T12" i="106"/>
  <c r="X11" i="106"/>
  <c r="X12" i="106"/>
  <c r="Y11" i="106"/>
  <c r="A3" i="206" l="1"/>
  <c r="F135" i="206"/>
  <c r="E135" i="206"/>
  <c r="D135" i="206"/>
  <c r="C135" i="206"/>
  <c r="F131" i="206"/>
  <c r="E131" i="206"/>
  <c r="E129" i="206" s="1"/>
  <c r="E127" i="206" s="1"/>
  <c r="D131" i="206"/>
  <c r="D129" i="206" s="1"/>
  <c r="C131" i="206"/>
  <c r="C129" i="206" s="1"/>
  <c r="C127" i="206" s="1"/>
  <c r="F129" i="206"/>
  <c r="F127" i="206" s="1"/>
  <c r="C114" i="206"/>
  <c r="E113" i="206"/>
  <c r="F107" i="206"/>
  <c r="E107" i="206"/>
  <c r="D107" i="206"/>
  <c r="C107" i="206"/>
  <c r="F106" i="206"/>
  <c r="F104" i="206" s="1"/>
  <c r="C106" i="206"/>
  <c r="C104" i="206" s="1"/>
  <c r="D104" i="206"/>
  <c r="F81" i="206"/>
  <c r="F78" i="206" s="1"/>
  <c r="E81" i="206"/>
  <c r="E79" i="206" s="1"/>
  <c r="D81" i="206"/>
  <c r="D79" i="206" s="1"/>
  <c r="C81" i="206"/>
  <c r="C79" i="206" s="1"/>
  <c r="C76" i="206" s="1"/>
  <c r="C75" i="206" s="1"/>
  <c r="F77" i="206"/>
  <c r="E77" i="206"/>
  <c r="D77" i="206"/>
  <c r="C77" i="206"/>
  <c r="C36" i="206"/>
  <c r="C35" i="206"/>
  <c r="C34" i="206" s="1"/>
  <c r="C30" i="206" s="1"/>
  <c r="E34" i="206"/>
  <c r="E30" i="206"/>
  <c r="F14" i="206"/>
  <c r="C14" i="206"/>
  <c r="F11" i="206"/>
  <c r="F10" i="206" s="1"/>
  <c r="E11" i="206"/>
  <c r="D11" i="206"/>
  <c r="D10" i="206" s="1"/>
  <c r="C11" i="206"/>
  <c r="C26" i="168"/>
  <c r="D10" i="168"/>
  <c r="E10" i="168"/>
  <c r="F10" i="168"/>
  <c r="G10" i="168"/>
  <c r="H10" i="168"/>
  <c r="I10" i="168"/>
  <c r="J10" i="168"/>
  <c r="K10" i="168"/>
  <c r="L10" i="168"/>
  <c r="M10" i="168"/>
  <c r="N10" i="168"/>
  <c r="O10" i="168"/>
  <c r="P10" i="168"/>
  <c r="Q10" i="168"/>
  <c r="R10" i="168"/>
  <c r="S10" i="168"/>
  <c r="R15" i="168"/>
  <c r="C15" i="168" s="1"/>
  <c r="C12" i="168"/>
  <c r="C13" i="168"/>
  <c r="C14" i="168"/>
  <c r="C16" i="168"/>
  <c r="C17" i="168"/>
  <c r="C18" i="168"/>
  <c r="C19" i="168"/>
  <c r="C20" i="168"/>
  <c r="C21" i="168"/>
  <c r="C22" i="168"/>
  <c r="C23" i="168"/>
  <c r="C24" i="168"/>
  <c r="C25" i="168"/>
  <c r="C11" i="168"/>
  <c r="D34" i="133"/>
  <c r="D29" i="133"/>
  <c r="C27" i="170" s="1"/>
  <c r="C10" i="168" l="1"/>
  <c r="E14" i="206"/>
  <c r="C10" i="206"/>
  <c r="E106" i="206"/>
  <c r="E104" i="206" s="1"/>
  <c r="E76" i="206" s="1"/>
  <c r="E75" i="206" s="1"/>
  <c r="F79" i="206"/>
  <c r="D127" i="206"/>
  <c r="D76" i="206" s="1"/>
  <c r="D75" i="206" s="1"/>
  <c r="D9" i="206" s="1"/>
  <c r="D8" i="206" s="1"/>
  <c r="D78" i="206"/>
  <c r="F76" i="206"/>
  <c r="F75" i="206" s="1"/>
  <c r="F9" i="206" s="1"/>
  <c r="F8" i="206" s="1"/>
  <c r="C9" i="206"/>
  <c r="E10" i="206"/>
  <c r="C78" i="206"/>
  <c r="D10" i="173"/>
  <c r="G10" i="173"/>
  <c r="I10" i="173"/>
  <c r="K10" i="173"/>
  <c r="L10" i="173"/>
  <c r="M10" i="173"/>
  <c r="D11" i="173"/>
  <c r="E11" i="173"/>
  <c r="E10" i="173" s="1"/>
  <c r="F11" i="173"/>
  <c r="F10" i="173" s="1"/>
  <c r="G11" i="173"/>
  <c r="H11" i="173"/>
  <c r="H10" i="173" s="1"/>
  <c r="I11" i="173"/>
  <c r="J11" i="173"/>
  <c r="J10" i="173" s="1"/>
  <c r="K11" i="173"/>
  <c r="L11" i="173"/>
  <c r="M11" i="173"/>
  <c r="C28" i="173"/>
  <c r="C13" i="173"/>
  <c r="C14" i="173"/>
  <c r="C15" i="173"/>
  <c r="C16" i="173"/>
  <c r="C17" i="173"/>
  <c r="C18" i="173"/>
  <c r="C19" i="173"/>
  <c r="C20" i="173"/>
  <c r="C21" i="173"/>
  <c r="C22" i="173"/>
  <c r="C23" i="173"/>
  <c r="C24" i="173"/>
  <c r="C25" i="173"/>
  <c r="C26" i="173"/>
  <c r="C27" i="173"/>
  <c r="C12" i="173"/>
  <c r="H15" i="173"/>
  <c r="K15" i="173"/>
  <c r="C35" i="170"/>
  <c r="C32" i="170"/>
  <c r="C21" i="170" s="1"/>
  <c r="C13" i="170" s="1"/>
  <c r="C9" i="170" s="1"/>
  <c r="C30" i="170"/>
  <c r="C29" i="170"/>
  <c r="C28" i="170"/>
  <c r="C25" i="170"/>
  <c r="C24" i="170"/>
  <c r="C22" i="170"/>
  <c r="D23" i="133"/>
  <c r="D10" i="133" s="1"/>
  <c r="D39" i="133"/>
  <c r="D40" i="133"/>
  <c r="D50" i="133"/>
  <c r="D47" i="133"/>
  <c r="D44" i="133"/>
  <c r="D41" i="133"/>
  <c r="C11" i="173" l="1"/>
  <c r="C10" i="173"/>
  <c r="E78" i="206"/>
  <c r="E9" i="206"/>
  <c r="E8" i="206" s="1"/>
  <c r="C8" i="206"/>
  <c r="D9" i="133"/>
  <c r="F9" i="17" l="1"/>
  <c r="E9" i="17"/>
  <c r="F10" i="17"/>
  <c r="E10" i="17"/>
  <c r="F26" i="17"/>
  <c r="F35" i="17"/>
  <c r="G35" i="17"/>
  <c r="H35" i="17"/>
  <c r="E35" i="17"/>
  <c r="F27" i="17"/>
  <c r="F15" i="17"/>
  <c r="F16" i="17"/>
  <c r="E15" i="17"/>
  <c r="E25" i="132"/>
  <c r="E20" i="132"/>
  <c r="E19" i="132" l="1"/>
  <c r="F14" i="133"/>
  <c r="F15" i="133"/>
  <c r="C37" i="133" l="1"/>
  <c r="C36" i="133"/>
  <c r="C35" i="133"/>
  <c r="C34" i="133"/>
  <c r="C33" i="133"/>
  <c r="C26" i="133"/>
  <c r="C27" i="133"/>
  <c r="C28" i="133"/>
  <c r="C29" i="133"/>
  <c r="C30" i="133"/>
  <c r="C31" i="133"/>
  <c r="C32" i="133"/>
  <c r="C25" i="133"/>
  <c r="C20" i="133"/>
  <c r="C19" i="133"/>
  <c r="C48" i="133"/>
  <c r="C45" i="133"/>
  <c r="C42" i="133"/>
  <c r="C52" i="133"/>
  <c r="C51" i="133"/>
  <c r="C37" i="17"/>
  <c r="C36" i="17"/>
  <c r="C32" i="17"/>
  <c r="D32" i="17" s="1"/>
  <c r="C33" i="17"/>
  <c r="D33" i="17" s="1"/>
  <c r="C34" i="17"/>
  <c r="D34" i="17" s="1"/>
  <c r="C38" i="17"/>
  <c r="D38" i="17" s="1"/>
  <c r="C31" i="17"/>
  <c r="D31" i="17" s="1"/>
  <c r="C25" i="17"/>
  <c r="D25" i="17" s="1"/>
  <c r="C27" i="17"/>
  <c r="C28" i="17"/>
  <c r="C29" i="17"/>
  <c r="C30" i="17"/>
  <c r="D30" i="17" s="1"/>
  <c r="C26" i="17"/>
  <c r="D26" i="17" s="1"/>
  <c r="C24" i="17"/>
  <c r="D24" i="17" s="1"/>
  <c r="C23" i="17"/>
  <c r="D23" i="17" s="1"/>
  <c r="C22" i="17"/>
  <c r="C18" i="17"/>
  <c r="D18" i="17" s="1"/>
  <c r="C16" i="17"/>
  <c r="D16" i="17" s="1"/>
  <c r="C14" i="17"/>
  <c r="D14" i="17" s="1"/>
  <c r="C13" i="17"/>
  <c r="D13" i="17" s="1"/>
  <c r="C12" i="17"/>
  <c r="D12" i="17" s="1"/>
  <c r="D23" i="132"/>
  <c r="C23" i="132"/>
  <c r="D17" i="132"/>
  <c r="D18" i="132"/>
  <c r="D14" i="132"/>
  <c r="C16" i="132"/>
  <c r="C14" i="132"/>
  <c r="C10" i="132"/>
  <c r="G22" i="17" l="1"/>
  <c r="G23" i="17"/>
  <c r="D27" i="17"/>
  <c r="G33" i="17"/>
  <c r="H30" i="17"/>
  <c r="G32" i="17"/>
  <c r="H32" i="17"/>
  <c r="C18" i="133"/>
  <c r="H33" i="17"/>
  <c r="G28" i="17"/>
  <c r="G29" i="17"/>
  <c r="G18" i="17"/>
  <c r="C13" i="132"/>
  <c r="C9" i="132" s="1"/>
  <c r="H23" i="17"/>
  <c r="D21" i="17"/>
  <c r="H18" i="17"/>
  <c r="G30" i="17"/>
  <c r="D29" i="17"/>
  <c r="H29" i="17" s="1"/>
  <c r="C21" i="132" l="1"/>
  <c r="D21" i="132"/>
  <c r="D16" i="132" l="1"/>
  <c r="C19" i="17"/>
  <c r="D19" i="17" s="1"/>
  <c r="C17" i="17"/>
  <c r="D17" i="17" s="1"/>
  <c r="F29" i="132" l="1"/>
  <c r="F28" i="132"/>
  <c r="C35" i="17"/>
  <c r="D35" i="17" s="1"/>
  <c r="H17" i="17"/>
  <c r="H19" i="17"/>
  <c r="D9" i="168"/>
  <c r="E9" i="168" s="1"/>
  <c r="F9" i="168" s="1"/>
  <c r="G9" i="168" s="1"/>
  <c r="H9" i="168" s="1"/>
  <c r="I9" i="168" s="1"/>
  <c r="J9" i="168" s="1"/>
  <c r="K9" i="168" s="1"/>
  <c r="L9" i="168" s="1"/>
  <c r="M9" i="168" s="1"/>
  <c r="N9" i="168" s="1"/>
  <c r="O9" i="168" s="1"/>
  <c r="P9" i="168" s="1"/>
  <c r="Q9" i="168" s="1"/>
  <c r="R9" i="168" s="1"/>
  <c r="S9" i="168" s="1"/>
  <c r="I9" i="173"/>
  <c r="J9" i="173" s="1"/>
  <c r="K9" i="173" s="1"/>
  <c r="L9" i="173" s="1"/>
  <c r="M9" i="173" s="1"/>
  <c r="D9" i="173"/>
  <c r="E9" i="173" s="1"/>
  <c r="E15" i="133"/>
  <c r="C11" i="133"/>
  <c r="C13" i="133"/>
  <c r="C12" i="133" s="1"/>
  <c r="G12" i="17"/>
  <c r="H12" i="17"/>
  <c r="G13" i="17"/>
  <c r="H13" i="17"/>
  <c r="G14" i="17"/>
  <c r="H14" i="17"/>
  <c r="H31" i="17"/>
  <c r="D11" i="17"/>
  <c r="G31" i="17"/>
  <c r="C21" i="17"/>
  <c r="C20" i="17" s="1"/>
  <c r="C15" i="17"/>
  <c r="C11" i="17"/>
  <c r="G19" i="17"/>
  <c r="L10" i="106"/>
  <c r="I10" i="106"/>
  <c r="E38" i="133"/>
  <c r="E17" i="133"/>
  <c r="F16" i="133"/>
  <c r="E16" i="133"/>
  <c r="E14" i="133"/>
  <c r="H27" i="17"/>
  <c r="H38" i="17"/>
  <c r="G38" i="17"/>
  <c r="H37" i="17"/>
  <c r="G37" i="17"/>
  <c r="G36" i="17"/>
  <c r="G27" i="17"/>
  <c r="H24" i="17"/>
  <c r="G24" i="17"/>
  <c r="H25" i="17"/>
  <c r="G25" i="17"/>
  <c r="H34" i="17"/>
  <c r="G34" i="17"/>
  <c r="H26" i="17"/>
  <c r="G26" i="17"/>
  <c r="G17" i="17"/>
  <c r="G16" i="17"/>
  <c r="F24" i="132"/>
  <c r="F14" i="132"/>
  <c r="D8" i="17"/>
  <c r="E8" i="17" s="1"/>
  <c r="F8" i="17" s="1"/>
  <c r="A27" i="132"/>
  <c r="A22" i="132"/>
  <c r="G18" i="132"/>
  <c r="F18" i="132"/>
  <c r="D13" i="132"/>
  <c r="D8" i="132"/>
  <c r="E8" i="132" s="1"/>
  <c r="F8" i="132" s="1"/>
  <c r="G8" i="132" s="1"/>
  <c r="Z10" i="106"/>
  <c r="W10" i="106"/>
  <c r="S10" i="106"/>
  <c r="P10" i="106"/>
  <c r="G14" i="132"/>
  <c r="E26" i="133" l="1"/>
  <c r="D20" i="17"/>
  <c r="H20" i="17" s="1"/>
  <c r="H21" i="17"/>
  <c r="G21" i="17"/>
  <c r="D15" i="17"/>
  <c r="H15" i="17" s="1"/>
  <c r="H16" i="17"/>
  <c r="H11" i="17"/>
  <c r="G11" i="17"/>
  <c r="D27" i="132"/>
  <c r="G15" i="17"/>
  <c r="G20" i="17"/>
  <c r="C50" i="133"/>
  <c r="F12" i="133"/>
  <c r="F11" i="133" s="1"/>
  <c r="F13" i="133"/>
  <c r="A3" i="17"/>
  <c r="A3" i="106"/>
  <c r="C10" i="17"/>
  <c r="C9" i="17" s="1"/>
  <c r="A3" i="133"/>
  <c r="A3" i="170"/>
  <c r="A3" i="173" s="1"/>
  <c r="A3" i="168" s="1"/>
  <c r="E13" i="133"/>
  <c r="E12" i="133" s="1"/>
  <c r="E11" i="133" s="1"/>
  <c r="D22" i="132"/>
  <c r="D20" i="132" s="1"/>
  <c r="D10" i="17" l="1"/>
  <c r="D9" i="17" s="1"/>
  <c r="H9" i="17" s="1"/>
  <c r="C24" i="133"/>
  <c r="C23" i="133" s="1"/>
  <c r="C10" i="133" s="1"/>
  <c r="F26" i="133"/>
  <c r="E19" i="133"/>
  <c r="F42" i="133"/>
  <c r="F25" i="133"/>
  <c r="E25" i="133"/>
  <c r="E45" i="133"/>
  <c r="F31" i="133"/>
  <c r="E31" i="133"/>
  <c r="C46" i="133"/>
  <c r="C44" i="133" s="1"/>
  <c r="F52" i="133"/>
  <c r="E52" i="133"/>
  <c r="F27" i="133"/>
  <c r="E27" i="133"/>
  <c r="E51" i="133"/>
  <c r="C27" i="132"/>
  <c r="C43" i="133"/>
  <c r="C41" i="133" s="1"/>
  <c r="F23" i="132"/>
  <c r="C49" i="133"/>
  <c r="C47" i="133" s="1"/>
  <c r="F32" i="133"/>
  <c r="E32" i="133"/>
  <c r="F28" i="133"/>
  <c r="E28" i="133"/>
  <c r="F30" i="133"/>
  <c r="E30" i="133"/>
  <c r="G9" i="17"/>
  <c r="G10" i="17"/>
  <c r="H10" i="17" l="1"/>
  <c r="F19" i="133"/>
  <c r="F51" i="133"/>
  <c r="C40" i="133"/>
  <c r="C39" i="133" s="1"/>
  <c r="C9" i="133" s="1"/>
  <c r="E42" i="133"/>
  <c r="E48" i="133"/>
  <c r="C22" i="132"/>
  <c r="C20" i="132" s="1"/>
  <c r="F35" i="133"/>
  <c r="E35" i="133"/>
  <c r="E37" i="133"/>
  <c r="F37" i="133"/>
  <c r="E36" i="133"/>
  <c r="F36" i="133"/>
  <c r="F29" i="133"/>
  <c r="E29" i="133"/>
  <c r="D26" i="132"/>
  <c r="D25" i="132" s="1"/>
  <c r="D19" i="132" s="1"/>
  <c r="D10" i="132" l="1"/>
  <c r="E50" i="133"/>
  <c r="F50" i="133"/>
  <c r="E49" i="133"/>
  <c r="F49" i="133"/>
  <c r="C26" i="132"/>
  <c r="C25" i="132" s="1"/>
  <c r="C19" i="132" s="1"/>
  <c r="C31" i="132" s="1"/>
  <c r="F46" i="133"/>
  <c r="E46" i="133"/>
  <c r="F43" i="133"/>
  <c r="E43" i="133"/>
  <c r="E47" i="133"/>
  <c r="F47" i="133"/>
  <c r="D9" i="132" l="1"/>
  <c r="D31" i="132" s="1"/>
  <c r="F10" i="132"/>
  <c r="G10" i="132"/>
  <c r="F24" i="133"/>
  <c r="E24" i="133"/>
  <c r="G27" i="132"/>
  <c r="F27" i="132"/>
  <c r="F41" i="133"/>
  <c r="E41" i="133"/>
  <c r="F44" i="133"/>
  <c r="E44" i="133"/>
  <c r="E23" i="133" l="1"/>
  <c r="F33" i="133"/>
  <c r="E33" i="133"/>
  <c r="E40" i="133"/>
  <c r="F40" i="133"/>
  <c r="F34" i="133"/>
  <c r="E34" i="133"/>
  <c r="F23" i="133" l="1"/>
  <c r="E39" i="133"/>
  <c r="F39" i="133"/>
  <c r="F26" i="132"/>
  <c r="G26" i="132"/>
  <c r="F22" i="132"/>
  <c r="G22" i="132"/>
  <c r="F25" i="132" l="1"/>
  <c r="G25" i="132"/>
  <c r="F16" i="132"/>
  <c r="G16" i="132"/>
  <c r="F13" i="132" l="1"/>
  <c r="G13" i="132"/>
  <c r="F9" i="132" l="1"/>
  <c r="G9" i="132"/>
  <c r="F20" i="133" l="1"/>
  <c r="E20" i="133"/>
  <c r="E18" i="133" s="1"/>
  <c r="G21" i="132"/>
  <c r="F21" i="132"/>
  <c r="F18" i="133" l="1"/>
  <c r="F20" i="132"/>
  <c r="G20" i="132"/>
  <c r="F19" i="132" l="1"/>
  <c r="G19" i="132"/>
  <c r="E10" i="133"/>
  <c r="F10" i="133"/>
  <c r="E9" i="133" l="1"/>
  <c r="F9" i="133"/>
</calcChain>
</file>

<file path=xl/comments1.xml><?xml version="1.0" encoding="utf-8"?>
<comments xmlns="http://schemas.openxmlformats.org/spreadsheetml/2006/main">
  <authors>
    <author>Administrator</author>
  </authors>
  <commentList>
    <comment ref="C13" authorId="0">
      <text>
        <r>
          <rPr>
            <b/>
            <sz val="9"/>
            <color indexed="81"/>
            <rFont val="Tahoma"/>
            <charset val="1"/>
          </rPr>
          <t>Administrator:</t>
        </r>
        <r>
          <rPr>
            <sz val="9"/>
            <color indexed="81"/>
            <rFont val="Tahoma"/>
            <charset val="1"/>
          </rPr>
          <t xml:space="preserve">
Tăng thêm 40 tr cho HĐND khi ban hành NQ</t>
        </r>
      </text>
    </comment>
  </commentList>
</comments>
</file>

<file path=xl/sharedStrings.xml><?xml version="1.0" encoding="utf-8"?>
<sst xmlns="http://schemas.openxmlformats.org/spreadsheetml/2006/main" count="559" uniqueCount="344">
  <si>
    <t xml:space="preserve">Thu từ khu vực kinh tế ngoài quốc doanh </t>
  </si>
  <si>
    <t>NSNN</t>
  </si>
  <si>
    <t>Nội dung</t>
  </si>
  <si>
    <t>Dự toán</t>
  </si>
  <si>
    <t>NSĐP</t>
  </si>
  <si>
    <t>A</t>
  </si>
  <si>
    <t>B</t>
  </si>
  <si>
    <t>Thu nội địa</t>
  </si>
  <si>
    <t>Lệ phí trước bạ</t>
  </si>
  <si>
    <t>Thuế sử dụng đất phi nông nghiệp</t>
  </si>
  <si>
    <t>Thuế thu nhập cá nhân</t>
  </si>
  <si>
    <t xml:space="preserve">Thu phí, lệ phí </t>
  </si>
  <si>
    <t>-</t>
  </si>
  <si>
    <t>Thu tiền sử dụng đất</t>
  </si>
  <si>
    <t>Thu khác ngân sách</t>
  </si>
  <si>
    <t>I</t>
  </si>
  <si>
    <t>II</t>
  </si>
  <si>
    <t>III</t>
  </si>
  <si>
    <t>IV</t>
  </si>
  <si>
    <t>Chi đầu tư phát triển</t>
  </si>
  <si>
    <t>Chi thường xuyên</t>
  </si>
  <si>
    <t>Chi đảm bảo xã hội</t>
  </si>
  <si>
    <t>Dự phòng ngân sách</t>
  </si>
  <si>
    <t>TỔNG SỐ</t>
  </si>
  <si>
    <t>Tên đơn vị</t>
  </si>
  <si>
    <t>Trong đó</t>
  </si>
  <si>
    <t>Tiền cho thuê đất, thuê mặt nước</t>
  </si>
  <si>
    <t>Quốc phòng</t>
  </si>
  <si>
    <t>An ninh và trật tự an toàn xã hội</t>
  </si>
  <si>
    <t>Sự nghiệp y tế, dân số và gia đình</t>
  </si>
  <si>
    <t>Sự nghiệp văn hóa thông tin</t>
  </si>
  <si>
    <t>Sự nghiệp phát thanh, truyền hình</t>
  </si>
  <si>
    <t>Sự nghiệp thể dục thể thao</t>
  </si>
  <si>
    <t>Sự nghiệp bảo vệ môi trường</t>
  </si>
  <si>
    <t>Các khoản chi khác theo quy định của pháp luật</t>
  </si>
  <si>
    <t xml:space="preserve">Chi đầu tư phát triển </t>
  </si>
  <si>
    <t>Thu kết dư</t>
  </si>
  <si>
    <t>Thu bổ sung từ ngân sách cấp trên</t>
  </si>
  <si>
    <t>1=2+3</t>
  </si>
  <si>
    <t>Tổng    số</t>
  </si>
  <si>
    <t>Thu NSĐP được hưởng theo phân cấp</t>
  </si>
  <si>
    <t>Thu NSĐP hưởng 100%</t>
  </si>
  <si>
    <t>Tổng chi cân đối NSĐP</t>
  </si>
  <si>
    <t>STT</t>
  </si>
  <si>
    <t>So sánh</t>
  </si>
  <si>
    <t>5=3/1</t>
  </si>
  <si>
    <t>6=4/2</t>
  </si>
  <si>
    <t xml:space="preserve"> Chi giáo dục - đào tạo và dạy nghề</t>
  </si>
  <si>
    <t>Chi chuyển nguồn sang năm sau</t>
  </si>
  <si>
    <t>Vốn  trong  nước</t>
  </si>
  <si>
    <t>Vốn  ngoài  nước</t>
  </si>
  <si>
    <t>8=9+10</t>
  </si>
  <si>
    <t>Thu chuyển nguồn từ năm trước chuyển sang</t>
  </si>
  <si>
    <t>Thu từ quỹ đất công ích, hoa lợi công sản khác</t>
  </si>
  <si>
    <t>Chi đầu tư cho các dự án</t>
  </si>
  <si>
    <t>Chi tạo nguồn, điều chỉnh tiền lương</t>
  </si>
  <si>
    <t>Thu bổ sung cân đối ngân sách</t>
  </si>
  <si>
    <t>Tổng số</t>
  </si>
  <si>
    <t>2=5+12</t>
  </si>
  <si>
    <t>3=8+15</t>
  </si>
  <si>
    <t>4=5+8</t>
  </si>
  <si>
    <t>5=6+7</t>
  </si>
  <si>
    <t>11=12+15</t>
  </si>
  <si>
    <t>12=13+14</t>
  </si>
  <si>
    <t>15=16+17</t>
  </si>
  <si>
    <t>Thu bổ sung có mục tiêu</t>
  </si>
  <si>
    <t>Đơn vị: Triệu đồng</t>
  </si>
  <si>
    <t>Tuyệt đối</t>
  </si>
  <si>
    <t>3=2-1</t>
  </si>
  <si>
    <t>4=2/1</t>
  </si>
  <si>
    <t>So sánh (%)</t>
  </si>
  <si>
    <t xml:space="preserve">Chi dự phòng ngân sách </t>
  </si>
  <si>
    <t>Bổ sung có mục tiêu</t>
  </si>
  <si>
    <t>TỔNG CHI NSĐP</t>
  </si>
  <si>
    <t>TỔNG NGUỒN THU NSĐP</t>
  </si>
  <si>
    <t>Chi các chương trình mục tiêu</t>
  </si>
  <si>
    <t>Chi các chương trình mục tiêu quốc gia</t>
  </si>
  <si>
    <t>TỔNG THU NSNN</t>
  </si>
  <si>
    <t>CHI CÂN ĐỐI NSĐP</t>
  </si>
  <si>
    <t>CHI CÁC CHƯƠNG TRÌNH MỤC TIÊU</t>
  </si>
  <si>
    <t xml:space="preserve">Chi quốc phòng </t>
  </si>
  <si>
    <t>Chi an ninh và trật tự an toàn xã hội</t>
  </si>
  <si>
    <t>Chi y tế, dân số và gia đình</t>
  </si>
  <si>
    <t>Chi văn hóa thông tin</t>
  </si>
  <si>
    <t>Chi thể dục thể thao</t>
  </si>
  <si>
    <t>Chi bảo vệ môi trường</t>
  </si>
  <si>
    <t>Chi các hoạt động kinh tế</t>
  </si>
  <si>
    <t>Chi hoạt động của cơ quan quản lý nhà nước, đảng, đoàn thể</t>
  </si>
  <si>
    <t>Chi bảo đảm xã hội</t>
  </si>
  <si>
    <t>Chi chương trình MTQG</t>
  </si>
  <si>
    <t>CÁC CƠ QUAN, TỔ CHỨC</t>
  </si>
  <si>
    <t>Chi giao thông</t>
  </si>
  <si>
    <t>Chi nông nghiệp, lâm nghiệp, thủy lợi, thủy sản</t>
  </si>
  <si>
    <t>CHI DỰ PHÒNG NGÂN SÁCH</t>
  </si>
  <si>
    <t>Đầu tư phát triển</t>
  </si>
  <si>
    <t>Kinh phí sự nghiệp</t>
  </si>
  <si>
    <t>Thu NSĐP hưởng từ các khoản thu phân chia</t>
  </si>
  <si>
    <t>Chi đầu tư phát triển khác</t>
  </si>
  <si>
    <t>Trong đó: Chia theo lĩnh vực</t>
  </si>
  <si>
    <t>Trong đó: Chia theo nguồn vốn</t>
  </si>
  <si>
    <t>Tương đối (%)</t>
  </si>
  <si>
    <t>Chương trình mục tiêu quốc gia giảm nghèo bền vững</t>
  </si>
  <si>
    <t>Chương trình mục tiêu quốc gia XD nông thôn mới</t>
  </si>
  <si>
    <t xml:space="preserve">Tên đơn vị         </t>
  </si>
  <si>
    <t>Văn phòng HĐND-UBND</t>
  </si>
  <si>
    <t>Biểu số 38 - NĐ 31/2017/NĐ-CP</t>
  </si>
  <si>
    <t>Biểu số 37 - NĐ 31/2017/NĐ-CP</t>
  </si>
  <si>
    <t>Biểu số 35 - NĐ 31/2017/NĐ-CP</t>
  </si>
  <si>
    <t>Biểu số 34 - NĐ 31/2017/NĐ-CP</t>
  </si>
  <si>
    <t xml:space="preserve">CHI BỔ SUNG CHO NGÂN SÁCH CẤP DƯỚI </t>
  </si>
  <si>
    <t>Bổ sung cân đối</t>
  </si>
  <si>
    <t>Chương trình xây dựng nông thôn mới</t>
  </si>
  <si>
    <t>Vốn đầu tư</t>
  </si>
  <si>
    <t>Vốn sự nghiệp</t>
  </si>
  <si>
    <t>Hoạt động của các cơ quan quản lý hành chính, tổ chức chính trị</t>
  </si>
  <si>
    <t>Thuế giá trị gia tăng</t>
  </si>
  <si>
    <t>Thuế thu nhập doanh nghiệp</t>
  </si>
  <si>
    <t>Thuế tài nguyên</t>
  </si>
  <si>
    <t>Biểu số 17 - NĐ 31/2017/NĐ-CP</t>
  </si>
  <si>
    <t>Biểu số 16 - NĐ 31/2017/NĐ-CP</t>
  </si>
  <si>
    <t xml:space="preserve">So sánh </t>
  </si>
  <si>
    <t>Biểu số 15 - NĐ 31/2017/NĐ-CP</t>
  </si>
  <si>
    <t>Sự nghiệp kinh tế</t>
  </si>
  <si>
    <t>Chi nộp trả ngân sách cấp trên</t>
  </si>
  <si>
    <t>Thu ngân sách trung ương, tỉnh hưởng</t>
  </si>
  <si>
    <t>Bổ sung để thực hiện CCTL</t>
  </si>
  <si>
    <t>Sự nghiệp Giáo dục - Đào tạo và dạy nghề</t>
  </si>
  <si>
    <t>Thu từ kinh tế quốc doanh</t>
  </si>
  <si>
    <t>Thuế GTGT</t>
  </si>
  <si>
    <t>Thu tiền cấp quyền khai thác khoáng sản, tài nguyên nước</t>
  </si>
  <si>
    <t xml:space="preserve"> - Cơ quan Trung ương cấp phép</t>
  </si>
  <si>
    <t xml:space="preserve"> Trong đó: + Trung ương hưởng (70%)</t>
  </si>
  <si>
    <t xml:space="preserve">                  + Địa phương hưởng (30%)</t>
  </si>
  <si>
    <t xml:space="preserve"> - Cơ quan địa phương cấp phép</t>
  </si>
  <si>
    <t>Chương trình MTQG Phát triển KT-XH vùng đồng bào dân tộc thiểu số và miền núi</t>
  </si>
  <si>
    <t>Chương trình MTQG Giảm nghèo bền vững</t>
  </si>
  <si>
    <t>Chương trình mục tiêu phát triển lâm nghiệp bền vững</t>
  </si>
  <si>
    <t>Chi giáo dục - đào tạo và dạy nghề</t>
  </si>
  <si>
    <t>Chi Hoạt động của các cơ quan QLHC, tổ chức chính trị</t>
  </si>
  <si>
    <t>Đầu tư XDCB vốn trong nước</t>
  </si>
  <si>
    <t>Đầu tư từ nguồn thu tiền sử dụng đất</t>
  </si>
  <si>
    <t>C</t>
  </si>
  <si>
    <t xml:space="preserve">CHI CHUYỂN NGUỒN SANG NĂM SAU </t>
  </si>
  <si>
    <t>Chi các hoạt động kinh tế khác</t>
  </si>
  <si>
    <t>Chi phát thanh, truyền hình</t>
  </si>
  <si>
    <t>Dự toán năm 2024</t>
  </si>
  <si>
    <t>Thu ngân sách huyện hưởng</t>
  </si>
  <si>
    <t>Thuế tiêu thụ đặc biệt</t>
  </si>
  <si>
    <t xml:space="preserve">         - Phí BVMT đối với nước thải</t>
  </si>
  <si>
    <t>TỔNG CHI NGÂN SÁCH CẤP HUYỆN</t>
  </si>
  <si>
    <r>
      <t>Chi đầu tư phát triển</t>
    </r>
    <r>
      <rPr>
        <sz val="11"/>
        <rFont val="Times New Roman"/>
        <family val="1"/>
      </rPr>
      <t xml:space="preserve"> (Không kể chương trình MTQG)</t>
    </r>
  </si>
  <si>
    <r>
      <t>Chi thường xuyên</t>
    </r>
    <r>
      <rPr>
        <sz val="11"/>
        <rFont val="Times New Roman"/>
        <family val="1"/>
      </rPr>
      <t xml:space="preserve"> (Không kể chương trình MTQG)</t>
    </r>
  </si>
  <si>
    <t>Tr.đó: - Phí, lệ phí trung ương hưởng</t>
  </si>
  <si>
    <t>Tổng thu NSNN</t>
  </si>
  <si>
    <t>Thu NSĐP</t>
  </si>
  <si>
    <t>Kinh phí thực hiện nhiệm vụ đảm bảo trật tự an toàn giao thông</t>
  </si>
  <si>
    <t>Ước thực hiện năm 2024</t>
  </si>
  <si>
    <t>Dự toán năm 2025</t>
  </si>
  <si>
    <t xml:space="preserve"> </t>
  </si>
  <si>
    <t>Ghi thu, ghi chi tiền bồi thường gải phóng mặt bằng nhà đầu tư ứng trước</t>
  </si>
  <si>
    <t>Chi thực hiện một số mục tiêu, nhiệm vụ và các chương trình mục tiêu (vốn sự nghiệp)</t>
  </si>
  <si>
    <t xml:space="preserve"> CÂN ĐỐI NGÂN SÁCH ĐỊA PHƯƠNG NĂM 2025</t>
  </si>
  <si>
    <t>Trong đó: Ghi thu, ghi chi tiền bồi thường gải phóng mặt bằng nhà đầu tư ứng trước</t>
  </si>
  <si>
    <t>DỰ TOÁN CHI NGÂN SÁCH ĐỊA PHƯƠNG THEO CƠ CẤU CHI NĂM 2025</t>
  </si>
  <si>
    <t xml:space="preserve">Chi thực hiện một số mục tiêu, nhiệm vụ và các chương trình mục tiêu </t>
  </si>
  <si>
    <t>Chi các chương trình mục tiêu, nhiệm vụ</t>
  </si>
  <si>
    <t>Sự nghiệp khoa học, công nghệ, chuyển đổi số</t>
  </si>
  <si>
    <t>Chương trình xóa nhà tạm, nhà dột nát</t>
  </si>
  <si>
    <t>Hỗ trợ nhà ở đối với người có công với cách mạng và thân nhân liệt sĩ</t>
  </si>
  <si>
    <t>CHI NGÂN SÁCH CẤP XÃ THEO LĨNH VỰC</t>
  </si>
  <si>
    <t xml:space="preserve">CHI CHUYỂN NGUỒN SANG NĂM SAU  </t>
  </si>
  <si>
    <t>Văn phòng Đảng ủy</t>
  </si>
  <si>
    <t>Ủy ban mặt trận tổ quốc</t>
  </si>
  <si>
    <t>Phòng Kinh tế</t>
  </si>
  <si>
    <t>Phòng Văn hóa - xã hội</t>
  </si>
  <si>
    <t>Trung tâm phục vụ hành chính công</t>
  </si>
  <si>
    <t>Trung tâm dịch vụ tổng hợp</t>
  </si>
  <si>
    <t>Các khoản chưa phân bổ chi tiết</t>
  </si>
  <si>
    <t>DỰ TOÁN THU NGÂN SÁCH NHÀ NƯỚC THEO LĨNH VỰC NĂM 2025</t>
  </si>
  <si>
    <t>DỰ TOÁN CHI NGÂN SÁCH CẤP XÃ THEO LĨNH VỰC NĂM 2025</t>
  </si>
  <si>
    <t>DỰ TOÁN CHI NGÂN SÁCH CẤP XÃ CHO TỪNG CƠ QUAN, TỔ CHỨC THEO LĨNH VỰC NĂM 2025</t>
  </si>
  <si>
    <t>DỰ TOÁN CHI THƯỜNG XUYÊN CỦA NGÂN SÁCH CẤP XÃ CHO  TỪNG CƠ QUAN, TỔ CHỨC THEO LĨNH VỰC NĂM 2025</t>
  </si>
  <si>
    <t>Chi khoa học, công nghệ, chuyển đổi số</t>
  </si>
  <si>
    <t>Chi thường xuyên khác</t>
  </si>
  <si>
    <t>DỰ TOÁN CHI CHƯƠNG TRÌNH MỤC TIÊU QUỐC GIA NGÂN SÁCH XÃ NĂM 2025</t>
  </si>
  <si>
    <t xml:space="preserve">NỘI DUNG </t>
  </si>
  <si>
    <t>TỔNG CHI NGÂN SÁCH</t>
  </si>
  <si>
    <t>CHI CÂN ĐỐI</t>
  </si>
  <si>
    <t>Chi đầu tư từ nguồn thu tiền sử dụng đất</t>
  </si>
  <si>
    <t>2.1</t>
  </si>
  <si>
    <t xml:space="preserve"> - Nghị định 81/2021/NĐ-CP</t>
  </si>
  <si>
    <t xml:space="preserve"> - Các công trình, dự án</t>
  </si>
  <si>
    <t>2.2</t>
  </si>
  <si>
    <t>Chi SN môi trường</t>
  </si>
  <si>
    <t>2.3</t>
  </si>
  <si>
    <t>*</t>
  </si>
  <si>
    <t>2.4</t>
  </si>
  <si>
    <t>Chi quản lý NN, Đảng, Mặt trận tổ quốc</t>
  </si>
  <si>
    <t xml:space="preserve"> - Quản lý nhà nước</t>
  </si>
  <si>
    <t xml:space="preserve"> Trong đó: - Kinh phí khen thưởng theo Luật thi đua khen thưởng</t>
  </si>
  <si>
    <t xml:space="preserve"> - Kinh phí hỗ trợ chia tách, sáp nhập: Sửa lại tên biển các công trình, cổng chào trên địa bàn, mua sắm trang thiết bị, chi sửa chữa trụ sở, ……</t>
  </si>
  <si>
    <t xml:space="preserve"> - Phụ cấp cán bộ không chuyên trách cấp xã, thôn bản; hỗ trợ hàng tháng người hoạt động trực tiếp ở thôn, bản</t>
  </si>
  <si>
    <t xml:space="preserve"> - Phụ cấp đại biểu HĐND</t>
  </si>
  <si>
    <t xml:space="preserve"> - Đảng</t>
  </si>
  <si>
    <t xml:space="preserve"> Trong đó: - Kinh phí tổ chức Đại hội Đảng cấp xã</t>
  </si>
  <si>
    <t xml:space="preserve"> - Phụ cấp cán bộ không chuyên trách cấp xã, thôn bản</t>
  </si>
  <si>
    <t xml:space="preserve"> - Phụ cấp Ban chấp hành Đảng ủy</t>
  </si>
  <si>
    <t xml:space="preserve"> - Mặt trận tổ quóc</t>
  </si>
  <si>
    <t xml:space="preserve"> Trong đó: - Phụ cấp cán bộ không chuyên trách cấp xã, thôn bản; hỗ trợ hàng tháng người hoạt động trực tiếp ở thôn, bản</t>
  </si>
  <si>
    <t>Hỗ trợ các hội</t>
  </si>
  <si>
    <t xml:space="preserve"> - Hội Cựu thanh niên xung phong</t>
  </si>
  <si>
    <t xml:space="preserve"> - Hội người cao tuổi</t>
  </si>
  <si>
    <t xml:space="preserve"> - Hội chữ thập đỏ</t>
  </si>
  <si>
    <t xml:space="preserve"> - Hỗ trợ Hội văn học nghệ thuật</t>
  </si>
  <si>
    <t xml:space="preserve"> - Hỗ trợ Hội cựu giáo chức</t>
  </si>
  <si>
    <t xml:space="preserve"> - Trợ cấp cho cán bộ xã nghỉ việc </t>
  </si>
  <si>
    <t xml:space="preserve"> - Chúc thọ, mừng thọ người cao tuổi</t>
  </si>
  <si>
    <t xml:space="preserve"> - Chính sách bảo trợ xã hội theo NĐ 20/2021/NĐ-CP</t>
  </si>
  <si>
    <t xml:space="preserve"> - Hỗ trợ tiền điện hộ nghèo, hộ chính sách xã hội</t>
  </si>
  <si>
    <t xml:space="preserve"> - Chính sách đối với người có uy tín</t>
  </si>
  <si>
    <t xml:space="preserve"> - Kinh phí thực hiện đối ứng CTMTQG phát triển kinh tế - xã hội vùng đồng bào dân tộc thiểu số và miền núi (Dự án 1)</t>
  </si>
  <si>
    <t xml:space="preserve"> - Chi công tác người có công</t>
  </si>
  <si>
    <t xml:space="preserve"> - Các hoạt động thường xuyên của ĐBXH</t>
  </si>
  <si>
    <t>Chi khác ngân sách</t>
  </si>
  <si>
    <t xml:space="preserve"> - Kinh phí bố trí khắc phục hậu quả thiên tai</t>
  </si>
  <si>
    <t xml:space="preserve"> + Khắc phục hậu quả thiên tai trường THCS Quài Cang</t>
  </si>
  <si>
    <t xml:space="preserve"> + Khắc phục hậu quả thiên tai trường MN Quài Cang</t>
  </si>
  <si>
    <t xml:space="preserve"> - Chưa phân bổ sử dụng</t>
  </si>
  <si>
    <t>I.4</t>
  </si>
  <si>
    <t>Nguồn cải cách tiền lương</t>
  </si>
  <si>
    <t>Tăng thu chưa phân bổ</t>
  </si>
  <si>
    <t>Chương trình mục tiêu quốc gia</t>
  </si>
  <si>
    <t>1.1</t>
  </si>
  <si>
    <t>Dự án 1: Giải quyết tình trạng thiếu đất ở, nhà ở, đất sản xuất và nước sinh hoạt</t>
  </si>
  <si>
    <t>Dự án 3: Phát triển sản xuất nông, lâm nghiệp bền vững, phát huy tiềm năng, thế mạnh của các vùng miền để sản xuất hàng hóa theo chuỗi giá trị</t>
  </si>
  <si>
    <t>Dự án 5: Phát triển giáo dục nâng cao chất lượng nguồn nhân lực</t>
  </si>
  <si>
    <t>Dự án 10: Truyền thông, tuyên truyền, vận động trong vùng đồng bào DTTS&amp;MN. Kiểm tra, giám sát đánh giá việc tổ chức thực hiện Chương trình</t>
  </si>
  <si>
    <t>1.2</t>
  </si>
  <si>
    <t>Dự án 1: Hỗ trợ đầu tư phát triển hạ tầng kinh tế - xã hội các huyện nghèo</t>
  </si>
  <si>
    <t>Dự án 3: Hỗ trợ phát triển sản xuất, cải thiện dinh dưỡng</t>
  </si>
  <si>
    <t>Dự án 4: Phát triển giáo dục nghề nghiệp, việc làm bền vững</t>
  </si>
  <si>
    <t>Dự án 6: Truyền thông và giảm nghèo về thông tin</t>
  </si>
  <si>
    <t>Dự án 7: Nâng cao năng lực và giám sát, đánh giá Chương trình</t>
  </si>
  <si>
    <t>1.3</t>
  </si>
  <si>
    <t>Chương trình MTQG xây dựng Nông thôn mới</t>
  </si>
  <si>
    <t>Nội dung thành phần số 01</t>
  </si>
  <si>
    <t xml:space="preserve">         - Phí, lệ phí địa phương hưởng</t>
  </si>
  <si>
    <t>Trường MN Họa Mi</t>
  </si>
  <si>
    <t>Trường MN Hoa Ban</t>
  </si>
  <si>
    <t>Trường MN Tỏa Tình</t>
  </si>
  <si>
    <t>Trường MN Tênh Phông</t>
  </si>
  <si>
    <t>Trường TH Xuân Ban</t>
  </si>
  <si>
    <t>Trường TH Quài Tở</t>
  </si>
  <si>
    <t>Trường PTDTBT TH &amp; THCS Tỏa Tình</t>
  </si>
  <si>
    <t>Trường PTDTBT TH &amp; THCS Tênh Phông</t>
  </si>
  <si>
    <t>Uỷ ban MTTQ VN</t>
  </si>
  <si>
    <t>Phòng Văn hóa - Xã hội</t>
  </si>
  <si>
    <t>TEST</t>
  </si>
  <si>
    <t>CHI ĐẦU TƯ PHÁT TRIỂN</t>
  </si>
  <si>
    <t>Chi đầu tư xây dựng cơ bản vốn trong nước</t>
  </si>
  <si>
    <t>CHI THƯỜNG XUYÊN</t>
  </si>
  <si>
    <t>Trong đó:</t>
  </si>
  <si>
    <t>Sự nghiệp Giáo Dục - Đào tạo</t>
  </si>
  <si>
    <t xml:space="preserve">  - Sự nghiệp Giáo dục</t>
  </si>
  <si>
    <t xml:space="preserve"> - Hỗ trợ theo Nghị định 105/2020/NĐ-CP</t>
  </si>
  <si>
    <t xml:space="preserve"> - H.trợ HS bán trú, trường PTDT bán trú theo NĐ 116/2016/NĐ-CP</t>
  </si>
  <si>
    <t xml:space="preserve"> - H.trợ HS dân tộc rất ít người theo NĐ 57/2017/NĐ-CP</t>
  </si>
  <si>
    <t xml:space="preserve"> - Chính sách giáo dục với người khuyết tật</t>
  </si>
  <si>
    <t xml:space="preserve">  - Sự nghiệp Đào tạo</t>
  </si>
  <si>
    <t>Chi SN Kinh tế</t>
  </si>
  <si>
    <t xml:space="preserve"> - Vốn hỗ trợ sản xuất nông nghiệp</t>
  </si>
  <si>
    <t>- Kinh phí thực hiện đối ứng vốn sự nghiệp CTMTQG giảm nghèo bền vững (Dự án 5)</t>
  </si>
  <si>
    <t>- Kinh phí thực hiện đối ứng vốn sự nghiệp CTMTQG nông thôn mới</t>
  </si>
  <si>
    <t>- Các công trình dự án</t>
  </si>
  <si>
    <t>+ Nâng cấp đường từ bản Háng Tàu - Quốc lộ 6 (cũ)</t>
  </si>
  <si>
    <t>+ Nâng cấp đường vào bản Thẳm Nặm (giai đoạn 1)</t>
  </si>
  <si>
    <t>2.5</t>
  </si>
  <si>
    <t>144</t>
  </si>
  <si>
    <t>92</t>
  </si>
  <si>
    <t>12</t>
  </si>
  <si>
    <t>40</t>
  </si>
  <si>
    <t>30</t>
  </si>
  <si>
    <t>Dự án 2: Quy hoạch, sắp xếp, bố trí, ổn định dân cư ở những nơi cần thiết</t>
  </si>
  <si>
    <t xml:space="preserve"> - Tiểu dự án 1: Phát triển kinh tế nông, lâm nghiệp bền vững gắn với bảo vệ rừng và nâng cao thu nhập cho người dân</t>
  </si>
  <si>
    <t xml:space="preserve"> - Tiểu dự án 2: Hỗ trợ phát triển sản xuất theo chuỗi giá trị, vùng trồng dược liệu quý, thúc đẩy khởi sự kinh doanh, khởi nghiệp và thu hút đầu tư vùng đồng bào DTTS&amp;MN</t>
  </si>
  <si>
    <t xml:space="preserve">Dự án 4: Đầu tư cơ sở hạ tầng thiết yếu, phục vụ sản xuất, đời sống trong vùng đồng bào DTTS&amp;MN và các đơn vị sự nghiệp công nghiệp của lĩnh vực </t>
  </si>
  <si>
    <t xml:space="preserve"> - Tiểu dự án 1: Đầu tư CSHT thiết yếu, phục vụ sản xuất, đời sống trong vùng đồng bào DTTS&amp;MN </t>
  </si>
  <si>
    <t xml:space="preserve">+ Duy tu, bảo dưỡng đường vào bản Chế Á, xã Tỏa Tình </t>
  </si>
  <si>
    <t xml:space="preserve">+ Duy tu, sửa chữa các tuyến đường xã Tỏa Tình </t>
  </si>
  <si>
    <t xml:space="preserve">+ Duy tu, sửa chữa trường PTDTBT TH&amp;THCS Tênh Phông </t>
  </si>
  <si>
    <t xml:space="preserve"> - Tiểu dự án 2: Bồi dưỡng kiến thức dân tộc, đào tạo dự bị đại học, đại học và sau đại học đáp ứng nhu cầu nhân lực cho vùng đồng bào DTTS&amp;MN</t>
  </si>
  <si>
    <t xml:space="preserve"> - Tiểu dự án 3: Dự án phát triển giáo dục nghề nghiệp và giải quyết việc làm cho người lao động vùng DTTS&amp;MN</t>
  </si>
  <si>
    <t>Dự án 6: Bảo tồn, phát huy giá trị văn hóa truyền thống tốt đẹp của các dân tộc thiểu số gắn với phát triển du lịch</t>
  </si>
  <si>
    <t>Dự án 8: Thực hiện bình đẳng và giải quyết những vấn đề cấp thiết đối với phụ nữ và trẻ em</t>
  </si>
  <si>
    <t>Dự án 9: Đầu tư phát triển nhóm dân tộc thiểu số rất ít người và nhóm dân tộc còn nhiều khó khăn</t>
  </si>
  <si>
    <t xml:space="preserve"> - Tiểu dự án 1: Đầu tư tạo sinh kế bền vững, phát triển kinh tế - xã hội nhóm dân tộc thiểu số còn nhiều khó khăn, có khó khăn đặc thù</t>
  </si>
  <si>
    <t xml:space="preserve"> - Tiểu dự án 2: Giảm thiểu tình trạng tảo hôn và hôn nhân cận huyết thống trong vùng đồng bào dân tộc thiểu số và miền núi</t>
  </si>
  <si>
    <t xml:space="preserve"> -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t>
  </si>
  <si>
    <t xml:space="preserve"> - Tiểu dự án 2: Ứng dụng công nghệ thông tin hỗ trợ phát triển kinh tế - xã hội và đảm bảo an ninh trật tự vùng đồng bào dân tộc thiểu số và miền núi</t>
  </si>
  <si>
    <t xml:space="preserve"> - Tiểu dự án 3: Kiểm tra, giám sát, đánh giá, đào tạo, tập huấn tổ chức thực hiện Chương trình</t>
  </si>
  <si>
    <t xml:space="preserve"> - Tiểu dự án 1: Hỗ trợ đầu tư phát triển hạ tầng kinh tế - xã hội các huyện nghèo</t>
  </si>
  <si>
    <t xml:space="preserve"> - Tiểu dự án 2: Đề án hỗ trợ một số huyện nghèo thoát khỏi tình trạng nghèo, đặc biệt khó khăn</t>
  </si>
  <si>
    <t>+ Duy tu, sửa chữa tuyến đường từ bản Băng Sản - Bản Biếng - Bông Ban - bản Đứa - Én Pậu - Món - Hới Nọ - Hới Trong xã Quài Tở</t>
  </si>
  <si>
    <t>+ Duy tu, sửa chữa trường Mầm non Họa Mi</t>
  </si>
  <si>
    <t>Dự án 2: Đa dạng hoá sinh kế, phát triển mô hình giảm nghèo</t>
  </si>
  <si>
    <t xml:space="preserve">  - Tiểu dự án 1: Hỗ trợ phát triển sản xuất trong lĩnh vực nông nghiệp</t>
  </si>
  <si>
    <t xml:space="preserve"> - Tiểu dự án 2: Cải thiện dinh dưỡng</t>
  </si>
  <si>
    <t xml:space="preserve"> - Tiểu dự án 1: Phát triển giáo dục nghề nghiệp vùng nghèo, vùng khó khăn</t>
  </si>
  <si>
    <t xml:space="preserve"> - Tiểu dự án 2: Hỗ trợ người lao động đi làm việc ở nước ngoài theo hợp đồng </t>
  </si>
  <si>
    <t xml:space="preserve"> - Tiểu dự án 3: Hỗ trợ việc làm bền vững</t>
  </si>
  <si>
    <t>Dự án 5: Hỗ trợ nhà ở cho hộ nghèo, hộ cận nghèo trên địa bàn các huyện nghèo</t>
  </si>
  <si>
    <t xml:space="preserve"> - Tiểu dự án 1: Giảm nghèo về thông tin</t>
  </si>
  <si>
    <t xml:space="preserve"> - Tiểu dự án 2: Truyền thông về giảm nghèo đa chiều</t>
  </si>
  <si>
    <t xml:space="preserve"> - Tiểu dự án 1: Nâng cao năng lực thực hiện Chương trình</t>
  </si>
  <si>
    <t xml:space="preserve"> - Tiểu dự án 2: Giám sát, đánh giá</t>
  </si>
  <si>
    <t>Hỗ trợ theo hệ số phân bổ</t>
  </si>
  <si>
    <t xml:space="preserve"> - Nội dung số 01: Rà soát, điều chỉnh, lập mới (trong trường hợp quy hoạch đã hết thời hạn) và triển khai, thực hiện quy hoạch chung xây dựng xã gắn với quá trình CNH, đô thị hoá theo quy định pháp luật, phù hợp với định hướng phát triển KT-XH của địa phương</t>
  </si>
  <si>
    <t>Nội dung thành phần số 02</t>
  </si>
  <si>
    <t xml:space="preserve"> - Nội dung 09: Phát triển, hoàn thiện hệ thống cơ sở hạ tầng số, chuyển đổi số trong nông nghiệp, nông thôn</t>
  </si>
  <si>
    <t>Nội dung thành phần số 03</t>
  </si>
  <si>
    <t xml:space="preserve"> - Nội dung 02: xây dựng và phát triển hiệu quả các vùng nguyên liệu tập trung, cơ giới hóa đồng bộ, nâng cao năng lực chế biến và bảo quản nông sản theo các mô hình liên kết sản xuất theo chuỗi giá trị gắn với tiêu chuẩn chất lượng và mã vùng nguyên liệu; ứng dụng công nghệ cao trong sản xuất nông nghiệp hiện đại, chuyển đổi cơ cấu sản xuất, góp phần thúc đẩy chuyển đổi số trong nông nghiệp</t>
  </si>
  <si>
    <t xml:space="preserve"> - Nội dung số 04: Triển khai Chương trình mỗi xã một sản phẩm (OCOP) gắn với lợi thế vùng miền; phát triển tiểu thủ công nghiệp, ngành nghề và dịch vụ nông thôn, bảo tồn và phát huy các làng nghề truyền thống ở nông thôn</t>
  </si>
  <si>
    <t xml:space="preserve"> - Nội dung 08: Thực hiện Chương trình phát triển du lịch nông thôn trong xây dựng nông thôn mới</t>
  </si>
  <si>
    <t>DỰ TOÁN CHI TỪ NGUỒN CHUYỂN NGUỒN NGÂN SÁCH CẤP HUYỆN, XÃ CHO XÃ QUÀI TỞ SAU KHI THỰC HIỆN CHÍNH QUYỀN ĐỊA PHƯƠNG 02 CẤP</t>
  </si>
  <si>
    <t>Nội dung thành phần số 06</t>
  </si>
  <si>
    <t xml:space="preserve"> - Nội dung 01: Nâng cao hiệu quả hoạt động của hệ thống thiết chế văn hóa, thể thao cơ sở; tăng cường nâng cao chất lượng hoạt động văn hóa, thể thao nông thôn</t>
  </si>
  <si>
    <t>Nội dung thành phần số 07</t>
  </si>
  <si>
    <t xml:space="preserve"> - Nội dung 02: Chi thu gom, tái chế, tái sử dụng các loại chất thải theo nguyên lý tuần hoàn; tăng cường công tác quản lý chất thải nhựa trong hoạt động sản xuất nông, lâm, ngư nghiệp ở Việt Nam; xây dựng cộng đồng dân cư không rác thải nhựa</t>
  </si>
  <si>
    <t xml:space="preserve"> - Nội dung số 05: Giữ gìn và khôi phục cảnh quan truyền thống của nông thôn Việt Nam;tập trung phát triển các mô hình thôn, xóm sáng, xanh, sạch, đẹp, an toàn; khu dân cư kiểu mẫu</t>
  </si>
  <si>
    <t>Nội dung thành phần số 08</t>
  </si>
  <si>
    <t xml:space="preserve"> - Nội dung số 03: Triển khai hiệu quả Chương trình chuyển đổi số trong xây dựng nông thôn mới, hướng tới nông thôn mới thông minh giai đoạn 2021-2025</t>
  </si>
  <si>
    <t>Nội dung thành phần số 09</t>
  </si>
  <si>
    <t xml:space="preserve"> - Nội dung số 2: Triển khai hiệu quả phong trào "Nông dân thi đua sản xuất kinh doanh giỏi, đoàn kết giúp đỡ nhau làm giàu và giảm nghèo bền vứng"; xây dựng các chi hội nông dân nghề nghiệp, tổ hội nông dân nghề nghiệp theo nguyên tắc "5 tự" và "5 cùng"</t>
  </si>
  <si>
    <t>Nội dung thành phần số 11</t>
  </si>
  <si>
    <t xml:space="preserve"> - Nội dung số 1: Nâng cao chất lượng và hiệu quả công tác kiểm tra, giám sát, đánh giá kết quả thực hiện Chương trình</t>
  </si>
  <si>
    <t>Bổ sung có mục tiêu (kinh phí sự nghiệp)</t>
  </si>
  <si>
    <r>
      <rPr>
        <b/>
        <sz val="11"/>
        <rFont val="Times New Roman"/>
        <family val="1"/>
      </rPr>
      <t>* Ghi chú:</t>
    </r>
    <r>
      <rPr>
        <sz val="11"/>
        <rFont val="Times New Roman"/>
        <family val="1"/>
      </rPr>
      <t xml:space="preserve"> Phòng Kinh tế giao dự toán chi bao gồm số đã chi của UBND các xã: Quài Tở, Tỏa Tình, Tênh Phông trước sắp xếp, sáp nhập đã chi từ ngày 01/01/2025 đến ngày 30/6/2025 chưa thực hiện quyết toán. </t>
    </r>
  </si>
  <si>
    <t>2.6</t>
  </si>
  <si>
    <t>64</t>
  </si>
  <si>
    <t>Biểu số 01</t>
  </si>
  <si>
    <r>
      <rPr>
        <b/>
        <sz val="12"/>
        <rFont val="Times New Roman"/>
        <family val="1"/>
      </rPr>
      <t xml:space="preserve"> * Ghi chú: </t>
    </r>
    <r>
      <rPr>
        <sz val="12"/>
        <rFont val="Times New Roman"/>
        <family val="1"/>
      </rPr>
      <t>Phòng Kinh tế giao dự toán chi bao gồm số đã chi của UBND các xã: Quài Tở, Tỏa Tình, Tênh Phông trước sắp xếp, sáp nhập đã chi từ ngày 01/01/2025 đến ngày 30/6/2025 chưa thực hiện quyết toán</t>
    </r>
  </si>
  <si>
    <t>Tổng cộng</t>
  </si>
  <si>
    <t>1=2+3+4</t>
  </si>
  <si>
    <t>(Kèm theo Nghị quyết số       /NQ-HĐND ngày      tháng 10 năm 2025 của HĐND xã Quài Tở)</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</si>
</sst>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00\ _₫_-;\-* #,##0.00\ _₫_-;_-* &quot;-&quot;??\ _₫_-;_-@_-"/>
    <numFmt numFmtId="165" formatCode="#,##0.0"/>
    <numFmt numFmtId="166" formatCode="#,###;\-#,###;&quot;&quot;;_(@_)"/>
    <numFmt numFmtId="167" formatCode="###,###"/>
    <numFmt numFmtId="168" formatCode="&quot;$&quot;#,##0;\-&quot;$&quot;#,##0"/>
    <numFmt numFmtId="169" formatCode="_(* #,##0_);_(* \(#,##0\);_(* &quot;-&quot;??_);_(@_)"/>
    <numFmt numFmtId="170" formatCode="#,##0.000"/>
    <numFmt numFmtId="171" formatCode="_(* #,##0.000000_);_(* \(#,##0.000000\);_(* &quot;-&quot;??_);_(@_)"/>
    <numFmt numFmtId="172" formatCode="#,##0.00;\-#,##0.00;"/>
  </numFmts>
  <fonts count="58">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sz val="10"/>
      <name val="Times New Roman"/>
      <family val="1"/>
    </font>
    <font>
      <sz val="10"/>
      <name val="Times New Roman"/>
      <family val="1"/>
      <charset val="163"/>
    </font>
    <font>
      <b/>
      <sz val="10"/>
      <name val="Times New Roman"/>
      <family val="1"/>
    </font>
    <font>
      <sz val="10"/>
      <name val="Arial"/>
      <family val="2"/>
    </font>
    <font>
      <sz val="13"/>
      <name val="VnTime"/>
    </font>
    <font>
      <i/>
      <sz val="11"/>
      <name val="Times New Roman"/>
      <family val="1"/>
    </font>
    <font>
      <sz val="11"/>
      <color indexed="8"/>
      <name val="Calibri"/>
      <family val="2"/>
    </font>
    <font>
      <sz val="11"/>
      <color theme="1"/>
      <name val="Calibri"/>
      <family val="2"/>
      <scheme val="minor"/>
    </font>
    <font>
      <sz val="12"/>
      <color theme="1"/>
      <name val="Times New Roman"/>
      <family val="2"/>
      <charset val="163"/>
    </font>
    <font>
      <sz val="12"/>
      <color theme="1"/>
      <name val="Times New Roman"/>
      <family val="2"/>
    </font>
    <font>
      <sz val="11"/>
      <color theme="1"/>
      <name val="Calibri"/>
      <family val="2"/>
      <charset val="163"/>
      <scheme val="minor"/>
    </font>
    <font>
      <b/>
      <sz val="14"/>
      <name val="Times New Romanh"/>
    </font>
    <font>
      <b/>
      <sz val="12"/>
      <name val="Times New Roman"/>
      <family val="1"/>
      <charset val="163"/>
    </font>
    <font>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4"/>
      <name val="Times New Roman"/>
      <family val="1"/>
      <charset val="163"/>
    </font>
    <font>
      <b/>
      <sz val="14"/>
      <name val="Times New Roman h"/>
      <charset val="163"/>
    </font>
    <font>
      <b/>
      <sz val="9"/>
      <name val="Times New Roman"/>
      <family val="1"/>
    </font>
    <font>
      <sz val="14"/>
      <color rgb="FFFF0000"/>
      <name val="Times New Roman"/>
      <family val="1"/>
      <charset val="163"/>
    </font>
    <font>
      <sz val="14"/>
      <color rgb="FFFF0000"/>
      <name val="Times New Roman"/>
      <family val="1"/>
    </font>
    <font>
      <sz val="11"/>
      <color theme="1"/>
      <name val="Times New Roman"/>
      <family val="1"/>
    </font>
    <font>
      <b/>
      <sz val="11"/>
      <color theme="1"/>
      <name val="Times New Roman"/>
      <family val="1"/>
    </font>
    <font>
      <sz val="12"/>
      <color theme="1"/>
      <name val="Times New Roman"/>
      <family val="1"/>
    </font>
    <font>
      <b/>
      <sz val="11"/>
      <name val="Times New Roman"/>
      <family val="1"/>
      <charset val="163"/>
    </font>
    <font>
      <b/>
      <sz val="10"/>
      <name val="Times New Roman"/>
      <family val="1"/>
      <charset val="163"/>
    </font>
    <font>
      <i/>
      <sz val="10"/>
      <name val="Times New Roman"/>
      <family val="1"/>
      <charset val="163"/>
    </font>
    <font>
      <b/>
      <i/>
      <sz val="10"/>
      <name val="Times New Roman"/>
      <family val="1"/>
      <charset val="163"/>
    </font>
    <font>
      <sz val="12"/>
      <name val=".VnTime"/>
      <family val="2"/>
      <charset val="163"/>
    </font>
    <font>
      <sz val="11"/>
      <name val=".VnArial NarrowH"/>
      <family val="2"/>
      <charset val="163"/>
    </font>
    <font>
      <sz val="10"/>
      <name val=".VnArial Narrow"/>
      <family val="2"/>
      <charset val="163"/>
    </font>
    <font>
      <b/>
      <sz val="10"/>
      <name val=".VnArial Narrow"/>
      <family val="2"/>
      <charset val="163"/>
    </font>
    <font>
      <sz val="12"/>
      <name val=".VnArial Narrow"/>
      <family val="2"/>
      <charset val="163"/>
    </font>
    <font>
      <i/>
      <sz val="10"/>
      <name val=".VnArial Narrow"/>
      <family val="2"/>
      <charset val="163"/>
    </font>
    <font>
      <i/>
      <sz val="12"/>
      <name val=".VnArial Narrow"/>
      <family val="2"/>
      <charset val="163"/>
    </font>
    <font>
      <b/>
      <sz val="12"/>
      <name val=".VnArial Narrow"/>
      <family val="2"/>
      <charset val="163"/>
    </font>
    <font>
      <b/>
      <i/>
      <sz val="10"/>
      <name val=".VnArial Narrow"/>
      <family val="2"/>
      <charset val="163"/>
    </font>
    <font>
      <sz val="11"/>
      <name val="Times New Roman"/>
      <family val="1"/>
      <charset val="163"/>
    </font>
    <font>
      <sz val="9"/>
      <color indexed="81"/>
      <name val="Tahoma"/>
      <charset val="1"/>
    </font>
    <font>
      <b/>
      <sz val="9"/>
      <color indexed="81"/>
      <name val="Tahoma"/>
      <charset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s>
  <cellStyleXfs count="25">
    <xf numFmtId="0" fontId="0" fillId="0" borderId="0"/>
    <xf numFmtId="0" fontId="23" fillId="0" borderId="0"/>
    <xf numFmtId="43" fontId="1" fillId="0" borderId="0" applyFont="0" applyFill="0" applyBorder="0" applyAlignment="0" applyProtection="0"/>
    <xf numFmtId="43" fontId="20" fillId="0" borderId="0" applyFont="0" applyFill="0" applyBorder="0" applyAlignment="0" applyProtection="0"/>
    <xf numFmtId="168" fontId="14" fillId="0" borderId="0" applyProtection="0"/>
    <xf numFmtId="43" fontId="6" fillId="0" borderId="0" applyFont="0" applyFill="0" applyBorder="0" applyAlignment="0" applyProtection="0"/>
    <xf numFmtId="43" fontId="3" fillId="0" borderId="0" applyFont="0" applyFill="0" applyBorder="0" applyAlignment="0" applyProtection="0"/>
    <xf numFmtId="164" fontId="25" fillId="0" borderId="0" applyFont="0" applyFill="0" applyBorder="0" applyAlignment="0" applyProtection="0"/>
    <xf numFmtId="43" fontId="3" fillId="0" borderId="0" applyFont="0" applyFill="0" applyBorder="0" applyAlignment="0" applyProtection="0"/>
    <xf numFmtId="166" fontId="12" fillId="0" borderId="0" applyFont="0" applyFill="0" applyBorder="0" applyAlignment="0" applyProtection="0"/>
    <xf numFmtId="0" fontId="20" fillId="0" borderId="0"/>
    <xf numFmtId="0" fontId="20" fillId="0" borderId="0"/>
    <xf numFmtId="0" fontId="24" fillId="0" borderId="0"/>
    <xf numFmtId="0" fontId="14" fillId="0" borderId="0"/>
    <xf numFmtId="0" fontId="1" fillId="0" borderId="0"/>
    <xf numFmtId="0" fontId="1" fillId="0" borderId="0"/>
    <xf numFmtId="0" fontId="18" fillId="0" borderId="0"/>
    <xf numFmtId="0" fontId="26" fillId="0" borderId="0"/>
    <xf numFmtId="0" fontId="13" fillId="0" borderId="0" applyProtection="0"/>
    <xf numFmtId="0" fontId="10" fillId="0" borderId="0"/>
    <xf numFmtId="0" fontId="27" fillId="0" borderId="0"/>
    <xf numFmtId="0" fontId="1" fillId="0" borderId="0"/>
    <xf numFmtId="0" fontId="21" fillId="0" borderId="0"/>
    <xf numFmtId="43" fontId="20" fillId="0" borderId="0" applyFont="0" applyFill="0" applyBorder="0" applyAlignment="0" applyProtection="0"/>
    <xf numFmtId="43" fontId="26" fillId="0" borderId="0" applyFont="0" applyFill="0" applyBorder="0" applyAlignment="0" applyProtection="0"/>
  </cellStyleXfs>
  <cellXfs count="282">
    <xf numFmtId="0" fontId="0" fillId="0" borderId="0" xfId="0"/>
    <xf numFmtId="0" fontId="3" fillId="0" borderId="0" xfId="14" applyFont="1"/>
    <xf numFmtId="0" fontId="6" fillId="0" borderId="0" xfId="14" applyFont="1"/>
    <xf numFmtId="0" fontId="8" fillId="0" borderId="0" xfId="14" applyFont="1"/>
    <xf numFmtId="0" fontId="3" fillId="2" borderId="0" xfId="0" applyFont="1" applyFill="1"/>
    <xf numFmtId="0" fontId="6" fillId="2" borderId="0" xfId="0" applyFont="1" applyFill="1"/>
    <xf numFmtId="0" fontId="3" fillId="2" borderId="0" xfId="0" applyFont="1" applyFill="1" applyAlignment="1">
      <alignment vertical="center"/>
    </xf>
    <xf numFmtId="0" fontId="2" fillId="2" borderId="0" xfId="0" applyFont="1" applyFill="1" applyAlignment="1">
      <alignment horizontal="centerContinuous" vertical="center"/>
    </xf>
    <xf numFmtId="0" fontId="3" fillId="2" borderId="0" xfId="0" applyFont="1" applyFill="1" applyAlignment="1">
      <alignment horizontal="right" vertical="center"/>
    </xf>
    <xf numFmtId="0" fontId="6" fillId="2" borderId="0" xfId="0" applyFont="1" applyFill="1" applyAlignment="1">
      <alignment vertical="center"/>
    </xf>
    <xf numFmtId="0" fontId="11" fillId="2" borderId="0" xfId="0" applyFont="1" applyFill="1" applyAlignment="1">
      <alignment horizontal="lef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vertical="center"/>
    </xf>
    <xf numFmtId="0" fontId="2"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xf>
    <xf numFmtId="0" fontId="2" fillId="0" borderId="0" xfId="14" applyFont="1" applyAlignment="1">
      <alignment horizontal="centerContinuous" vertical="center"/>
    </xf>
    <xf numFmtId="0" fontId="3" fillId="0" borderId="0" xfId="14" applyFont="1" applyAlignment="1">
      <alignment horizontal="centerContinuous" vertical="center"/>
    </xf>
    <xf numFmtId="0" fontId="7" fillId="0" borderId="0" xfId="14" applyFont="1" applyAlignment="1">
      <alignment horizontal="centerContinuous" vertical="center"/>
    </xf>
    <xf numFmtId="0" fontId="8" fillId="0" borderId="0" xfId="14" applyFont="1" applyAlignment="1">
      <alignment horizontal="centerContinuous" vertical="center"/>
    </xf>
    <xf numFmtId="0" fontId="5" fillId="0" borderId="0" xfId="14" applyFont="1" applyAlignment="1">
      <alignment horizontal="left" vertical="center"/>
    </xf>
    <xf numFmtId="0" fontId="6" fillId="0" borderId="0" xfId="14" applyFont="1" applyAlignment="1">
      <alignment vertical="center"/>
    </xf>
    <xf numFmtId="0" fontId="16" fillId="0" borderId="1" xfId="0" applyFont="1" applyBorder="1" applyAlignment="1">
      <alignment horizontal="center" vertical="center"/>
    </xf>
    <xf numFmtId="0" fontId="2" fillId="0" borderId="0" xfId="14" applyFont="1" applyAlignment="1">
      <alignment horizontal="centerContinuous" vertical="center" wrapText="1"/>
    </xf>
    <xf numFmtId="0" fontId="4" fillId="0" borderId="0" xfId="14" applyFont="1" applyAlignment="1">
      <alignment horizontal="centerContinuous" vertical="center"/>
    </xf>
    <xf numFmtId="0" fontId="7" fillId="0" borderId="0" xfId="14" applyFont="1" applyAlignment="1">
      <alignment horizontal="centerContinuous" vertical="center" wrapText="1"/>
    </xf>
    <xf numFmtId="0" fontId="2" fillId="0" borderId="0" xfId="18" applyFont="1" applyAlignment="1">
      <alignment vertical="center" wrapText="1"/>
    </xf>
    <xf numFmtId="0" fontId="5" fillId="0" borderId="0" xfId="14" applyFont="1" applyAlignment="1">
      <alignment horizontal="left" vertical="center" wrapText="1"/>
    </xf>
    <xf numFmtId="0" fontId="16" fillId="0" borderId="0" xfId="0" applyFont="1"/>
    <xf numFmtId="0" fontId="6" fillId="0" borderId="0" xfId="14" applyFont="1" applyAlignment="1">
      <alignment wrapText="1"/>
    </xf>
    <xf numFmtId="0" fontId="3" fillId="0" borderId="0" xfId="14" applyFont="1" applyAlignment="1">
      <alignment wrapText="1"/>
    </xf>
    <xf numFmtId="3" fontId="3" fillId="0" borderId="0" xfId="0" applyNumberFormat="1" applyFont="1"/>
    <xf numFmtId="0" fontId="3" fillId="0" borderId="0" xfId="0" applyFont="1"/>
    <xf numFmtId="0" fontId="4" fillId="0" borderId="0" xfId="0" applyFont="1" applyAlignment="1">
      <alignment horizontal="centerContinuous" vertical="center"/>
    </xf>
    <xf numFmtId="0" fontId="9" fillId="0" borderId="0" xfId="0" applyFont="1" applyAlignment="1">
      <alignment vertical="center"/>
    </xf>
    <xf numFmtId="0" fontId="9" fillId="0" borderId="0" xfId="0" applyFont="1" applyAlignment="1">
      <alignment horizontal="right" vertical="center"/>
    </xf>
    <xf numFmtId="0" fontId="6" fillId="0" borderId="0" xfId="0" applyFont="1" applyAlignment="1">
      <alignment horizontal="centerContinuous" vertical="center"/>
    </xf>
    <xf numFmtId="0" fontId="6" fillId="0" borderId="0" xfId="0" applyFont="1"/>
    <xf numFmtId="0" fontId="5" fillId="0" borderId="0" xfId="0" applyFont="1" applyAlignment="1">
      <alignment horizontal="center" vertical="center"/>
    </xf>
    <xf numFmtId="0" fontId="5" fillId="0" borderId="0" xfId="0" applyFont="1" applyAlignment="1">
      <alignment horizontal="right" vertical="center"/>
    </xf>
    <xf numFmtId="0" fontId="8" fillId="0" borderId="0" xfId="0" applyFont="1"/>
    <xf numFmtId="0" fontId="16" fillId="0" borderId="1" xfId="0" quotePrefix="1" applyFont="1" applyBorder="1" applyAlignment="1">
      <alignment horizontal="center" vertical="center"/>
    </xf>
    <xf numFmtId="0" fontId="16" fillId="0" borderId="0" xfId="0" applyFont="1" applyAlignment="1">
      <alignment vertical="center"/>
    </xf>
    <xf numFmtId="0" fontId="3" fillId="0" borderId="1" xfId="0" applyFont="1" applyBorder="1" applyAlignment="1">
      <alignment vertical="center"/>
    </xf>
    <xf numFmtId="0" fontId="11" fillId="0" borderId="0" xfId="0" applyFont="1" applyAlignment="1">
      <alignment vertical="center"/>
    </xf>
    <xf numFmtId="3" fontId="16" fillId="0" borderId="0" xfId="0" applyNumberFormat="1" applyFont="1"/>
    <xf numFmtId="0" fontId="2" fillId="0" borderId="1" xfId="0" applyFont="1" applyBorder="1" applyAlignment="1">
      <alignment vertical="center" wrapText="1"/>
    </xf>
    <xf numFmtId="0" fontId="8" fillId="0" borderId="0" xfId="0" applyFont="1" applyAlignment="1">
      <alignment vertical="center"/>
    </xf>
    <xf numFmtId="3" fontId="6"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0" fontId="16" fillId="0" borderId="0" xfId="0" applyFont="1" applyAlignment="1">
      <alignment horizontal="center" vertical="center"/>
    </xf>
    <xf numFmtId="0" fontId="9" fillId="0" borderId="0" xfId="0" applyFont="1" applyAlignment="1">
      <alignment horizontal="centerContinuous" vertical="center"/>
    </xf>
    <xf numFmtId="0" fontId="16" fillId="0" borderId="0" xfId="0" applyFont="1" applyAlignment="1">
      <alignment horizontal="centerContinuous" vertical="center"/>
    </xf>
    <xf numFmtId="0" fontId="22" fillId="0" borderId="0" xfId="0" applyFont="1" applyAlignment="1">
      <alignment horizontal="left" vertical="center"/>
    </xf>
    <xf numFmtId="3" fontId="16" fillId="0" borderId="0" xfId="0" applyNumberFormat="1" applyFont="1" applyAlignment="1">
      <alignment vertical="center"/>
    </xf>
    <xf numFmtId="0" fontId="22" fillId="0" borderId="0" xfId="0" applyFont="1" applyAlignment="1">
      <alignment horizontal="center" vertical="center"/>
    </xf>
    <xf numFmtId="0" fontId="16" fillId="0" borderId="0" xfId="0" applyFont="1" applyAlignment="1">
      <alignment horizontal="right" vertical="center"/>
    </xf>
    <xf numFmtId="0" fontId="9" fillId="0" borderId="1" xfId="0" applyFont="1" applyBorder="1" applyAlignment="1">
      <alignment vertical="center"/>
    </xf>
    <xf numFmtId="3" fontId="9" fillId="0" borderId="1" xfId="0" applyNumberFormat="1" applyFont="1" applyBorder="1" applyAlignment="1">
      <alignment vertical="center"/>
    </xf>
    <xf numFmtId="0" fontId="9" fillId="0" borderId="0" xfId="0" applyFont="1"/>
    <xf numFmtId="0" fontId="16" fillId="0" borderId="1" xfId="0" applyFont="1" applyBorder="1" applyAlignment="1">
      <alignment vertical="center"/>
    </xf>
    <xf numFmtId="3" fontId="16" fillId="0" borderId="1" xfId="0" applyNumberFormat="1" applyFont="1" applyBorder="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28" fillId="0" borderId="1" xfId="0" applyFont="1" applyBorder="1" applyAlignment="1">
      <alignment vertical="center"/>
    </xf>
    <xf numFmtId="3" fontId="4" fillId="0" borderId="1" xfId="0" applyNumberFormat="1" applyFont="1" applyBorder="1" applyAlignment="1">
      <alignment vertical="center"/>
    </xf>
    <xf numFmtId="165" fontId="4" fillId="0" borderId="1" xfId="0" applyNumberFormat="1" applyFont="1" applyBorder="1" applyAlignment="1">
      <alignment vertical="center"/>
    </xf>
    <xf numFmtId="0" fontId="4" fillId="0" borderId="1" xfId="0" applyFont="1" applyBorder="1" applyAlignment="1">
      <alignment vertical="center"/>
    </xf>
    <xf numFmtId="0" fontId="6" fillId="0" borderId="1" xfId="0" quotePrefix="1" applyFont="1" applyBorder="1" applyAlignment="1">
      <alignment horizontal="center" vertical="center"/>
    </xf>
    <xf numFmtId="0" fontId="6" fillId="0" borderId="1" xfId="0" applyFont="1" applyBorder="1" applyAlignment="1">
      <alignment vertical="center"/>
    </xf>
    <xf numFmtId="3" fontId="6" fillId="0" borderId="1" xfId="0" applyNumberFormat="1" applyFont="1" applyBorder="1" applyAlignment="1">
      <alignment vertical="center"/>
    </xf>
    <xf numFmtId="165" fontId="6" fillId="0" borderId="1" xfId="0" applyNumberFormat="1" applyFont="1" applyBorder="1" applyAlignment="1">
      <alignment vertical="center"/>
    </xf>
    <xf numFmtId="0" fontId="6" fillId="0" borderId="1" xfId="0" applyFont="1" applyBorder="1" applyAlignment="1">
      <alignment horizontal="center" vertical="center"/>
    </xf>
    <xf numFmtId="0" fontId="3" fillId="2" borderId="0" xfId="0" applyFont="1" applyFill="1" applyAlignment="1">
      <alignment horizontal="right"/>
    </xf>
    <xf numFmtId="3" fontId="4" fillId="0" borderId="0" xfId="0" applyNumberFormat="1" applyFont="1" applyAlignment="1">
      <alignment vertical="center"/>
    </xf>
    <xf numFmtId="165" fontId="6" fillId="0" borderId="0" xfId="0" applyNumberFormat="1" applyFont="1" applyAlignment="1">
      <alignment vertical="center"/>
    </xf>
    <xf numFmtId="3" fontId="9" fillId="0" borderId="0" xfId="0" applyNumberFormat="1" applyFont="1"/>
    <xf numFmtId="169" fontId="2" fillId="0" borderId="1" xfId="3" applyNumberFormat="1" applyFont="1" applyFill="1" applyBorder="1" applyAlignment="1">
      <alignment vertical="center"/>
    </xf>
    <xf numFmtId="169" fontId="3" fillId="0" borderId="1" xfId="3" applyNumberFormat="1" applyFont="1" applyFill="1" applyBorder="1" applyAlignment="1">
      <alignment vertical="center"/>
    </xf>
    <xf numFmtId="0" fontId="29" fillId="0" borderId="0" xfId="0" applyFont="1" applyAlignment="1">
      <alignment horizontal="centerContinuous" vertical="center"/>
    </xf>
    <xf numFmtId="0" fontId="30" fillId="0" borderId="0" xfId="0" applyFont="1"/>
    <xf numFmtId="0" fontId="33" fillId="0" borderId="0" xfId="0" applyFont="1"/>
    <xf numFmtId="0" fontId="33" fillId="0" borderId="0" xfId="0" applyFont="1" applyAlignment="1">
      <alignment horizontal="left" vertical="center"/>
    </xf>
    <xf numFmtId="0" fontId="3" fillId="0" borderId="3" xfId="0" applyFont="1" applyBorder="1" applyAlignment="1">
      <alignment horizontal="right" vertical="center"/>
    </xf>
    <xf numFmtId="0" fontId="2" fillId="0" borderId="1" xfId="0" applyFont="1" applyBorder="1" applyAlignment="1">
      <alignment horizontal="center" vertical="center"/>
    </xf>
    <xf numFmtId="0" fontId="6" fillId="0" borderId="3" xfId="0" applyFont="1" applyBorder="1" applyAlignment="1">
      <alignment vertical="center"/>
    </xf>
    <xf numFmtId="0" fontId="6" fillId="2" borderId="1" xfId="0" applyFont="1" applyFill="1" applyBorder="1" applyAlignment="1">
      <alignment horizontal="center" vertical="center"/>
    </xf>
    <xf numFmtId="0" fontId="4" fillId="2" borderId="1" xfId="0" applyFont="1" applyFill="1" applyBorder="1" applyAlignment="1">
      <alignment vertical="center"/>
    </xf>
    <xf numFmtId="3" fontId="4" fillId="2" borderId="1" xfId="0" applyNumberFormat="1" applyFont="1" applyFill="1" applyBorder="1" applyAlignment="1">
      <alignment vertical="center"/>
    </xf>
    <xf numFmtId="165" fontId="4" fillId="2" borderId="1" xfId="0" applyNumberFormat="1" applyFont="1" applyFill="1" applyBorder="1" applyAlignment="1">
      <alignment vertical="center"/>
    </xf>
    <xf numFmtId="3" fontId="6" fillId="2" borderId="0" xfId="0" applyNumberFormat="1" applyFont="1" applyFill="1" applyAlignment="1">
      <alignment vertical="center"/>
    </xf>
    <xf numFmtId="0" fontId="6" fillId="2" borderId="1" xfId="0" applyFont="1" applyFill="1" applyBorder="1" applyAlignment="1">
      <alignment vertical="center"/>
    </xf>
    <xf numFmtId="3" fontId="4" fillId="0" borderId="1" xfId="8" applyNumberFormat="1" applyFont="1" applyFill="1" applyBorder="1" applyAlignment="1">
      <alignment horizontal="right" vertical="center"/>
    </xf>
    <xf numFmtId="3" fontId="4" fillId="2" borderId="1" xfId="8" applyNumberFormat="1" applyFont="1" applyFill="1" applyBorder="1" applyAlignment="1">
      <alignment horizontal="right" vertical="center"/>
    </xf>
    <xf numFmtId="165" fontId="6" fillId="2" borderId="1" xfId="0" applyNumberFormat="1" applyFont="1" applyFill="1" applyBorder="1" applyAlignment="1">
      <alignment vertical="center"/>
    </xf>
    <xf numFmtId="3" fontId="6" fillId="0" borderId="1" xfId="8" applyNumberFormat="1" applyFont="1" applyFill="1" applyBorder="1" applyAlignment="1">
      <alignment horizontal="right" vertical="center"/>
    </xf>
    <xf numFmtId="3" fontId="6" fillId="2" borderId="1" xfId="8" applyNumberFormat="1" applyFont="1" applyFill="1" applyBorder="1" applyAlignment="1">
      <alignment horizontal="right" vertical="center"/>
    </xf>
    <xf numFmtId="0" fontId="5" fillId="2" borderId="0" xfId="0" applyFont="1" applyFill="1" applyAlignment="1">
      <alignment vertical="center"/>
    </xf>
    <xf numFmtId="0" fontId="6" fillId="2" borderId="1" xfId="0" quotePrefix="1" applyFont="1" applyFill="1" applyBorder="1" applyAlignment="1">
      <alignment horizontal="center" vertical="center"/>
    </xf>
    <xf numFmtId="2" fontId="6" fillId="2" borderId="1" xfId="0" applyNumberFormat="1" applyFont="1" applyFill="1" applyBorder="1" applyAlignment="1">
      <alignment vertical="center"/>
    </xf>
    <xf numFmtId="2" fontId="6" fillId="0" borderId="1" xfId="0" applyNumberFormat="1" applyFont="1" applyBorder="1" applyAlignment="1">
      <alignment vertical="center" wrapText="1"/>
    </xf>
    <xf numFmtId="0" fontId="34" fillId="0" borderId="0" xfId="0" applyFont="1"/>
    <xf numFmtId="0" fontId="31" fillId="0" borderId="1" xfId="0" applyFont="1" applyBorder="1" applyAlignment="1">
      <alignment vertical="center"/>
    </xf>
    <xf numFmtId="3" fontId="31" fillId="0" borderId="1" xfId="0" applyNumberFormat="1" applyFont="1" applyBorder="1" applyAlignment="1">
      <alignment vertical="center"/>
    </xf>
    <xf numFmtId="165" fontId="31" fillId="0" borderId="1" xfId="0" applyNumberFormat="1" applyFont="1" applyBorder="1" applyAlignment="1">
      <alignment vertical="center"/>
    </xf>
    <xf numFmtId="3" fontId="34" fillId="0" borderId="0" xfId="0" applyNumberFormat="1" applyFont="1"/>
    <xf numFmtId="0" fontId="34" fillId="0" borderId="1" xfId="0" applyFont="1" applyBorder="1" applyAlignment="1">
      <alignment horizontal="center" vertical="center"/>
    </xf>
    <xf numFmtId="0" fontId="34" fillId="0" borderId="1" xfId="0" applyFont="1" applyBorder="1" applyAlignment="1">
      <alignment vertical="center"/>
    </xf>
    <xf numFmtId="3" fontId="34" fillId="0" borderId="1" xfId="0" applyNumberFormat="1" applyFont="1" applyBorder="1" applyAlignment="1">
      <alignment vertical="center"/>
    </xf>
    <xf numFmtId="165" fontId="34" fillId="0" borderId="1" xfId="0" applyNumberFormat="1" applyFont="1" applyBorder="1" applyAlignment="1">
      <alignment vertical="center"/>
    </xf>
    <xf numFmtId="0" fontId="34" fillId="0" borderId="1" xfId="0" quotePrefix="1" applyFont="1" applyBorder="1" applyAlignment="1">
      <alignment horizontal="center" vertical="center"/>
    </xf>
    <xf numFmtId="0" fontId="35" fillId="0" borderId="1" xfId="0" applyFont="1" applyBorder="1" applyAlignment="1">
      <alignment vertical="center"/>
    </xf>
    <xf numFmtId="0" fontId="34" fillId="0" borderId="1" xfId="10" applyFont="1" applyBorder="1" applyAlignment="1">
      <alignment vertical="center" wrapText="1"/>
    </xf>
    <xf numFmtId="0" fontId="31" fillId="0" borderId="1" xfId="0" applyFont="1" applyBorder="1" applyAlignment="1">
      <alignment vertical="center" wrapText="1"/>
    </xf>
    <xf numFmtId="0" fontId="4" fillId="2" borderId="0" xfId="0" applyFont="1" applyFill="1" applyAlignment="1">
      <alignment vertical="center"/>
    </xf>
    <xf numFmtId="3" fontId="6" fillId="0" borderId="1" xfId="0" applyNumberFormat="1" applyFont="1" applyBorder="1" applyAlignment="1">
      <alignment horizontal="right" vertical="center"/>
    </xf>
    <xf numFmtId="3" fontId="4" fillId="0" borderId="1" xfId="0" applyNumberFormat="1" applyFont="1" applyBorder="1" applyAlignment="1">
      <alignment horizontal="right" vertical="center"/>
    </xf>
    <xf numFmtId="0" fontId="5" fillId="2" borderId="0" xfId="0" applyFont="1" applyFill="1"/>
    <xf numFmtId="3" fontId="6" fillId="2" borderId="1" xfId="0" applyNumberFormat="1" applyFont="1" applyFill="1" applyBorder="1" applyAlignment="1">
      <alignment horizontal="right" vertical="center"/>
    </xf>
    <xf numFmtId="167" fontId="6" fillId="2" borderId="1" xfId="22" applyNumberFormat="1" applyFont="1" applyFill="1" applyBorder="1" applyAlignment="1">
      <alignment vertical="center" wrapText="1"/>
    </xf>
    <xf numFmtId="0" fontId="4" fillId="2" borderId="1" xfId="0" applyFont="1" applyFill="1" applyBorder="1" applyAlignment="1">
      <alignment horizontal="center"/>
    </xf>
    <xf numFmtId="0" fontId="4" fillId="2" borderId="1" xfId="0" applyFont="1" applyFill="1" applyBorder="1"/>
    <xf numFmtId="3" fontId="4" fillId="2" borderId="1" xfId="0" applyNumberFormat="1" applyFont="1" applyFill="1" applyBorder="1" applyAlignment="1">
      <alignment horizontal="right"/>
    </xf>
    <xf numFmtId="3" fontId="6" fillId="2" borderId="1" xfId="0" applyNumberFormat="1" applyFont="1" applyFill="1" applyBorder="1" applyAlignment="1">
      <alignment horizontal="right"/>
    </xf>
    <xf numFmtId="0" fontId="9" fillId="0" borderId="4" xfId="11" applyFont="1" applyBorder="1" applyAlignment="1">
      <alignment vertical="center" wrapText="1"/>
    </xf>
    <xf numFmtId="0" fontId="2" fillId="0" borderId="0" xfId="14" applyFont="1"/>
    <xf numFmtId="3" fontId="3" fillId="0" borderId="1" xfId="0" applyNumberFormat="1" applyFont="1" applyBorder="1" applyAlignment="1">
      <alignment horizontal="center" vertical="center"/>
    </xf>
    <xf numFmtId="0" fontId="17" fillId="0" borderId="1" xfId="14" applyFont="1" applyBorder="1" applyAlignment="1">
      <alignment horizontal="center" vertical="center"/>
    </xf>
    <xf numFmtId="0" fontId="17" fillId="0" borderId="1" xfId="14" applyFont="1" applyBorder="1" applyAlignment="1">
      <alignment horizontal="center" vertical="center" wrapText="1"/>
    </xf>
    <xf numFmtId="0" fontId="17" fillId="0" borderId="1" xfId="14" quotePrefix="1" applyFont="1" applyBorder="1" applyAlignment="1">
      <alignment horizontal="center" vertical="center"/>
    </xf>
    <xf numFmtId="0" fontId="17" fillId="0" borderId="0" xfId="14" applyFont="1" applyAlignment="1">
      <alignment vertical="center"/>
    </xf>
    <xf numFmtId="3" fontId="19"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wrapText="1"/>
    </xf>
    <xf numFmtId="3" fontId="17" fillId="0" borderId="0" xfId="0" applyNumberFormat="1" applyFont="1" applyAlignment="1">
      <alignment horizontal="center"/>
    </xf>
    <xf numFmtId="169" fontId="36" fillId="0" borderId="1" xfId="0" applyNumberFormat="1" applyFont="1" applyBorder="1" applyAlignment="1">
      <alignment horizontal="right" vertical="center"/>
    </xf>
    <xf numFmtId="3" fontId="17" fillId="0" borderId="1" xfId="0" applyNumberFormat="1" applyFont="1" applyBorder="1" applyAlignment="1">
      <alignment horizontal="left" vertical="center"/>
    </xf>
    <xf numFmtId="3" fontId="19" fillId="0" borderId="1" xfId="0" applyNumberFormat="1" applyFont="1" applyBorder="1" applyAlignment="1">
      <alignment horizontal="left" vertical="center"/>
    </xf>
    <xf numFmtId="3" fontId="19" fillId="0" borderId="0" xfId="0" applyNumberFormat="1" applyFont="1"/>
    <xf numFmtId="3" fontId="17" fillId="0" borderId="0" xfId="0" applyNumberFormat="1" applyFont="1"/>
    <xf numFmtId="3" fontId="17" fillId="0" borderId="1" xfId="0" applyNumberFormat="1" applyFont="1" applyBorder="1" applyAlignment="1">
      <alignment horizontal="left" vertical="center" wrapText="1"/>
    </xf>
    <xf numFmtId="49" fontId="19" fillId="0" borderId="1" xfId="0" applyNumberFormat="1" applyFont="1" applyBorder="1" applyAlignment="1">
      <alignment horizontal="right" vertical="center"/>
    </xf>
    <xf numFmtId="169" fontId="19" fillId="0" borderId="1" xfId="0" applyNumberFormat="1" applyFont="1" applyBorder="1" applyAlignment="1">
      <alignment horizontal="right" vertical="center"/>
    </xf>
    <xf numFmtId="49" fontId="17" fillId="0" borderId="1" xfId="0" applyNumberFormat="1" applyFont="1" applyBorder="1" applyAlignment="1">
      <alignment horizontal="right" vertical="center"/>
    </xf>
    <xf numFmtId="169" fontId="17" fillId="0" borderId="1" xfId="0" applyNumberFormat="1" applyFont="1" applyBorder="1" applyAlignment="1">
      <alignment horizontal="right" vertical="center"/>
    </xf>
    <xf numFmtId="49" fontId="17" fillId="0" borderId="1" xfId="0" applyNumberFormat="1" applyFont="1" applyBorder="1" applyAlignment="1">
      <alignment horizontal="right" vertical="center" wrapText="1"/>
    </xf>
    <xf numFmtId="171" fontId="19" fillId="0" borderId="1" xfId="0" applyNumberFormat="1" applyFont="1" applyBorder="1" applyAlignment="1">
      <alignment horizontal="right" vertical="center"/>
    </xf>
    <xf numFmtId="171" fontId="17" fillId="0" borderId="1" xfId="0" applyNumberFormat="1" applyFont="1" applyBorder="1" applyAlignment="1">
      <alignment horizontal="right" vertical="center"/>
    </xf>
    <xf numFmtId="3" fontId="17" fillId="0" borderId="0" xfId="0" applyNumberFormat="1" applyFont="1" applyAlignment="1">
      <alignment wrapText="1"/>
    </xf>
    <xf numFmtId="3" fontId="19" fillId="0" borderId="1" xfId="0" quotePrefix="1" applyNumberFormat="1" applyFont="1" applyBorder="1" applyAlignment="1">
      <alignment horizontal="center" vertical="center"/>
    </xf>
    <xf numFmtId="3" fontId="17" fillId="0" borderId="1" xfId="0" quotePrefix="1" applyNumberFormat="1" applyFont="1" applyBorder="1" applyAlignment="1">
      <alignment horizontal="center" vertical="center"/>
    </xf>
    <xf numFmtId="170" fontId="6" fillId="0" borderId="1" xfId="0" applyNumberFormat="1" applyFont="1" applyBorder="1" applyAlignment="1">
      <alignment horizontal="right" vertical="center"/>
    </xf>
    <xf numFmtId="0" fontId="4" fillId="2" borderId="1" xfId="0" applyFont="1" applyFill="1" applyBorder="1" applyAlignment="1">
      <alignment horizontal="center" vertical="center"/>
    </xf>
    <xf numFmtId="0" fontId="31" fillId="0" borderId="1" xfId="0" applyFont="1" applyBorder="1" applyAlignment="1">
      <alignment horizontal="center" vertical="center"/>
    </xf>
    <xf numFmtId="0" fontId="9" fillId="0" borderId="1" xfId="0" applyFont="1" applyBorder="1" applyAlignment="1">
      <alignment horizontal="center" vertical="center"/>
    </xf>
    <xf numFmtId="0" fontId="5" fillId="0" borderId="0" xfId="14" applyFont="1" applyAlignment="1">
      <alignment horizontal="center" vertical="center"/>
    </xf>
    <xf numFmtId="170" fontId="5" fillId="2" borderId="0" xfId="0" applyNumberFormat="1" applyFont="1" applyFill="1"/>
    <xf numFmtId="3" fontId="37" fillId="0" borderId="1" xfId="0" applyNumberFormat="1" applyFont="1" applyBorder="1" applyAlignment="1">
      <alignment vertical="center"/>
    </xf>
    <xf numFmtId="3" fontId="38" fillId="2" borderId="1" xfId="0" applyNumberFormat="1" applyFont="1" applyFill="1" applyBorder="1" applyAlignment="1">
      <alignment horizontal="right" vertical="center"/>
    </xf>
    <xf numFmtId="3" fontId="6" fillId="3" borderId="0" xfId="0" applyNumberFormat="1" applyFont="1" applyFill="1"/>
    <xf numFmtId="170" fontId="6" fillId="3" borderId="0" xfId="0" applyNumberFormat="1" applyFont="1" applyFill="1"/>
    <xf numFmtId="0" fontId="6" fillId="3" borderId="0" xfId="0" applyFont="1" applyFill="1"/>
    <xf numFmtId="0" fontId="5" fillId="3" borderId="0" xfId="0" applyFont="1" applyFill="1"/>
    <xf numFmtId="3"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42" fillId="0" borderId="1" xfId="15" applyFont="1" applyBorder="1" applyAlignment="1">
      <alignment horizontal="center" vertical="center" wrapText="1"/>
    </xf>
    <xf numFmtId="0" fontId="42" fillId="0" borderId="2" xfId="15" applyFont="1" applyBorder="1" applyAlignment="1">
      <alignment horizontal="center" vertical="center" wrapText="1"/>
    </xf>
    <xf numFmtId="0" fontId="18" fillId="0" borderId="4" xfId="15" applyFont="1" applyBorder="1" applyAlignment="1">
      <alignment horizontal="center" vertical="center" wrapText="1"/>
    </xf>
    <xf numFmtId="3" fontId="18" fillId="0" borderId="4" xfId="15" applyNumberFormat="1" applyFont="1" applyBorder="1" applyAlignment="1">
      <alignment horizontal="left" vertical="center" wrapText="1"/>
    </xf>
    <xf numFmtId="4" fontId="43" fillId="0" borderId="6" xfId="0" applyNumberFormat="1" applyFont="1" applyBorder="1" applyAlignment="1">
      <alignment vertical="center"/>
    </xf>
    <xf numFmtId="0" fontId="43" fillId="0" borderId="4" xfId="15" applyFont="1" applyBorder="1" applyAlignment="1">
      <alignment horizontal="center" vertical="center" wrapText="1"/>
    </xf>
    <xf numFmtId="0" fontId="43" fillId="0" borderId="4" xfId="15" applyFont="1" applyBorder="1" applyAlignment="1">
      <alignment horizontal="left" vertical="center" wrapText="1"/>
    </xf>
    <xf numFmtId="3" fontId="43" fillId="0" borderId="4" xfId="15" applyNumberFormat="1" applyFont="1" applyBorder="1" applyAlignment="1">
      <alignment horizontal="right" vertical="center" wrapText="1"/>
    </xf>
    <xf numFmtId="3" fontId="18" fillId="0" borderId="4" xfId="0" applyNumberFormat="1" applyFont="1" applyBorder="1" applyAlignment="1">
      <alignment vertical="center"/>
    </xf>
    <xf numFmtId="3" fontId="43" fillId="0" borderId="4" xfId="15" applyNumberFormat="1" applyFont="1" applyBorder="1" applyAlignment="1">
      <alignment horizontal="left" vertical="center" wrapText="1"/>
    </xf>
    <xf numFmtId="3" fontId="43" fillId="0" borderId="4" xfId="2" applyNumberFormat="1" applyFont="1" applyFill="1" applyBorder="1" applyAlignment="1">
      <alignment vertical="center"/>
    </xf>
    <xf numFmtId="3" fontId="30" fillId="0" borderId="4" xfId="0" applyNumberFormat="1" applyFont="1" applyBorder="1" applyAlignment="1">
      <alignment vertical="center"/>
    </xf>
    <xf numFmtId="0" fontId="43" fillId="0" borderId="4" xfId="15" applyFont="1" applyBorder="1" applyAlignment="1">
      <alignment vertical="center" wrapText="1"/>
    </xf>
    <xf numFmtId="0" fontId="44" fillId="0" borderId="4" xfId="15" applyFont="1" applyBorder="1" applyAlignment="1">
      <alignment horizontal="center" vertical="center" wrapText="1"/>
    </xf>
    <xf numFmtId="0" fontId="18" fillId="0" borderId="4" xfId="15" applyFont="1" applyBorder="1" applyAlignment="1">
      <alignment vertical="center" wrapText="1"/>
    </xf>
    <xf numFmtId="0" fontId="18" fillId="0" borderId="4" xfId="15" applyFont="1" applyBorder="1" applyAlignment="1">
      <alignment horizontal="justify" vertical="center" wrapText="1"/>
    </xf>
    <xf numFmtId="0" fontId="43" fillId="0" borderId="4" xfId="15" applyFont="1" applyBorder="1" applyAlignment="1">
      <alignment horizontal="justify" vertical="center" wrapText="1"/>
    </xf>
    <xf numFmtId="3" fontId="43" fillId="0" borderId="4" xfId="0" applyNumberFormat="1" applyFont="1" applyBorder="1" applyAlignment="1">
      <alignment vertical="center"/>
    </xf>
    <xf numFmtId="0" fontId="44" fillId="0" borderId="4" xfId="15" applyFont="1" applyBorder="1" applyAlignment="1">
      <alignment horizontal="justify" vertical="center" wrapText="1"/>
    </xf>
    <xf numFmtId="3" fontId="44" fillId="0" borderId="4" xfId="0" applyNumberFormat="1" applyFont="1" applyBorder="1" applyAlignment="1">
      <alignment vertical="center"/>
    </xf>
    <xf numFmtId="3" fontId="32" fillId="0" borderId="4" xfId="0" applyNumberFormat="1" applyFont="1" applyBorder="1" applyAlignment="1">
      <alignment vertical="center"/>
    </xf>
    <xf numFmtId="3" fontId="29" fillId="0" borderId="4" xfId="0" applyNumberFormat="1" applyFont="1" applyBorder="1" applyAlignment="1">
      <alignment vertical="center"/>
    </xf>
    <xf numFmtId="3" fontId="45" fillId="0" borderId="4" xfId="0" applyNumberFormat="1" applyFont="1" applyBorder="1" applyAlignment="1">
      <alignment vertical="center"/>
    </xf>
    <xf numFmtId="3" fontId="18" fillId="0" borderId="4" xfId="0" applyNumberFormat="1" applyFont="1" applyBorder="1" applyAlignment="1">
      <alignment vertical="center" wrapText="1"/>
    </xf>
    <xf numFmtId="0" fontId="18" fillId="0" borderId="7" xfId="15" applyFont="1" applyBorder="1" applyAlignment="1">
      <alignment horizontal="center" vertical="center" wrapText="1"/>
    </xf>
    <xf numFmtId="0" fontId="18" fillId="0" borderId="7" xfId="15" applyFont="1" applyBorder="1" applyAlignment="1">
      <alignment horizontal="justify" vertical="center" wrapText="1"/>
    </xf>
    <xf numFmtId="3" fontId="18" fillId="0" borderId="7" xfId="0" applyNumberFormat="1" applyFont="1" applyBorder="1" applyAlignment="1">
      <alignment vertical="center" wrapText="1"/>
    </xf>
    <xf numFmtId="0" fontId="18" fillId="0" borderId="7" xfId="15" quotePrefix="1" applyFont="1" applyBorder="1" applyAlignment="1">
      <alignment horizontal="justify" vertical="center" wrapText="1"/>
    </xf>
    <xf numFmtId="0" fontId="43" fillId="0" borderId="4" xfId="10" applyFont="1" applyBorder="1" applyAlignment="1">
      <alignment horizontal="center" vertical="center" wrapText="1"/>
    </xf>
    <xf numFmtId="0" fontId="43" fillId="0" borderId="4" xfId="10" applyFont="1" applyBorder="1" applyAlignment="1">
      <alignment horizontal="justify" vertical="center" wrapText="1"/>
    </xf>
    <xf numFmtId="3" fontId="43" fillId="0" borderId="4" xfId="10" applyNumberFormat="1" applyFont="1" applyBorder="1" applyAlignment="1">
      <alignment horizontal="right" vertical="center" wrapText="1"/>
    </xf>
    <xf numFmtId="0" fontId="44" fillId="0" borderId="4" xfId="10" applyFont="1" applyBorder="1" applyAlignment="1">
      <alignment horizontal="center" vertical="center" wrapText="1"/>
    </xf>
    <xf numFmtId="0" fontId="44" fillId="0" borderId="4" xfId="10" applyFont="1" applyBorder="1" applyAlignment="1">
      <alignment horizontal="justify" vertical="center" wrapText="1"/>
    </xf>
    <xf numFmtId="3" fontId="44" fillId="0" borderId="4" xfId="10" applyNumberFormat="1" applyFont="1" applyBorder="1" applyAlignment="1">
      <alignment horizontal="right" vertical="center" wrapText="1"/>
    </xf>
    <xf numFmtId="0" fontId="18" fillId="0" borderId="4" xfId="10" applyFont="1" applyBorder="1" applyAlignment="1">
      <alignment horizontal="center" vertical="center" wrapText="1"/>
    </xf>
    <xf numFmtId="0" fontId="18" fillId="0" borderId="4" xfId="10" applyFont="1" applyBorder="1" applyAlignment="1">
      <alignment horizontal="justify" vertical="center" wrapText="1"/>
    </xf>
    <xf numFmtId="3" fontId="18" fillId="0" borderId="4" xfId="10" applyNumberFormat="1" applyFont="1" applyBorder="1" applyAlignment="1">
      <alignment horizontal="right" vertical="center" wrapText="1"/>
    </xf>
    <xf numFmtId="0" fontId="18" fillId="0" borderId="4" xfId="10" quotePrefix="1" applyFont="1" applyBorder="1" applyAlignment="1">
      <alignment horizontal="justify" vertical="center" wrapText="1"/>
    </xf>
    <xf numFmtId="3" fontId="18" fillId="0" borderId="4" xfId="24" applyNumberFormat="1" applyFont="1" applyFill="1" applyBorder="1" applyAlignment="1">
      <alignment vertical="center" wrapText="1"/>
    </xf>
    <xf numFmtId="3" fontId="43" fillId="0" borderId="4" xfId="24" applyNumberFormat="1" applyFont="1" applyFill="1" applyBorder="1" applyAlignment="1">
      <alignment vertical="center" wrapText="1"/>
    </xf>
    <xf numFmtId="0" fontId="18" fillId="0" borderId="8" xfId="10" applyFont="1" applyBorder="1" applyAlignment="1">
      <alignment horizontal="center" vertical="center" wrapText="1"/>
    </xf>
    <xf numFmtId="0" fontId="18" fillId="0" borderId="8" xfId="10" applyFont="1" applyBorder="1" applyAlignment="1">
      <alignment horizontal="justify" vertical="center" wrapText="1"/>
    </xf>
    <xf numFmtId="3" fontId="18" fillId="0" borderId="8" xfId="10" applyNumberFormat="1" applyFont="1" applyBorder="1" applyAlignment="1">
      <alignment horizontal="right" vertical="center" wrapText="1"/>
    </xf>
    <xf numFmtId="0" fontId="46" fillId="0" borderId="0" xfId="0" applyFont="1" applyAlignment="1">
      <alignment horizontal="center" vertical="center"/>
    </xf>
    <xf numFmtId="0" fontId="30" fillId="0" borderId="0" xfId="0" applyFont="1" applyAlignment="1">
      <alignment horizontal="center" vertical="center"/>
    </xf>
    <xf numFmtId="0" fontId="46" fillId="0" borderId="0" xfId="0" applyFont="1" applyAlignment="1">
      <alignment vertical="center"/>
    </xf>
    <xf numFmtId="0" fontId="47" fillId="0" borderId="0" xfId="0" applyFont="1" applyAlignment="1">
      <alignment horizontal="center" vertical="center"/>
    </xf>
    <xf numFmtId="0" fontId="48" fillId="0" borderId="0" xfId="0" applyFont="1" applyAlignment="1">
      <alignment vertical="center"/>
    </xf>
    <xf numFmtId="4" fontId="48" fillId="0" borderId="0" xfId="0" applyNumberFormat="1" applyFont="1" applyAlignment="1">
      <alignment vertical="center"/>
    </xf>
    <xf numFmtId="3" fontId="49" fillId="0" borderId="0" xfId="0" applyNumberFormat="1" applyFont="1" applyAlignment="1">
      <alignment vertical="center"/>
    </xf>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0" fontId="54" fillId="0" borderId="0" xfId="0" applyFont="1" applyAlignment="1">
      <alignment vertical="center"/>
    </xf>
    <xf numFmtId="49" fontId="54" fillId="0" borderId="0" xfId="0" applyNumberFormat="1" applyFont="1" applyAlignment="1">
      <alignment vertical="center"/>
    </xf>
    <xf numFmtId="3" fontId="53" fillId="0" borderId="0" xfId="0" applyNumberFormat="1" applyFont="1" applyAlignment="1">
      <alignment vertical="center"/>
    </xf>
    <xf numFmtId="0" fontId="18" fillId="0" borderId="6" xfId="10" applyFont="1" applyBorder="1" applyAlignment="1">
      <alignment horizontal="center" vertical="center" wrapText="1"/>
    </xf>
    <xf numFmtId="0" fontId="43" fillId="0" borderId="6" xfId="10" applyFont="1" applyBorder="1" applyAlignment="1">
      <alignment horizontal="justify" vertical="center" wrapText="1"/>
    </xf>
    <xf numFmtId="172" fontId="43" fillId="0" borderId="6" xfId="10" applyNumberFormat="1" applyFont="1" applyBorder="1" applyAlignment="1">
      <alignment horizontal="right" vertical="center" wrapText="1"/>
    </xf>
    <xf numFmtId="172" fontId="18" fillId="0" borderId="4" xfId="10" applyNumberFormat="1" applyFont="1" applyBorder="1" applyAlignment="1">
      <alignment horizontal="right" vertical="center" wrapText="1"/>
    </xf>
    <xf numFmtId="172" fontId="43" fillId="0" borderId="4" xfId="10" applyNumberFormat="1" applyFont="1" applyBorder="1" applyAlignment="1">
      <alignment horizontal="right" vertical="center" wrapText="1"/>
    </xf>
    <xf numFmtId="0" fontId="43" fillId="0" borderId="4" xfId="10" applyFont="1" applyBorder="1" applyAlignment="1">
      <alignment vertical="center" wrapText="1"/>
    </xf>
    <xf numFmtId="0" fontId="43" fillId="0" borderId="8" xfId="0" applyFont="1" applyBorder="1" applyAlignment="1">
      <alignment horizontal="center" vertical="center" wrapText="1"/>
    </xf>
    <xf numFmtId="0" fontId="43" fillId="0" borderId="8" xfId="0" applyFont="1" applyBorder="1" applyAlignment="1">
      <alignment vertical="center" wrapText="1"/>
    </xf>
    <xf numFmtId="0" fontId="53" fillId="0" borderId="8" xfId="0" applyFont="1" applyBorder="1" applyAlignment="1">
      <alignment vertical="center"/>
    </xf>
    <xf numFmtId="0" fontId="55" fillId="0" borderId="0" xfId="0" applyFont="1" applyAlignment="1">
      <alignment horizontal="center" vertical="center"/>
    </xf>
    <xf numFmtId="0" fontId="55" fillId="0" borderId="0" xfId="0" applyFont="1" applyAlignment="1">
      <alignment vertical="center"/>
    </xf>
    <xf numFmtId="0" fontId="42" fillId="0" borderId="0" xfId="0" applyFont="1" applyAlignment="1">
      <alignment horizontal="left" vertical="center"/>
    </xf>
    <xf numFmtId="0" fontId="55" fillId="0" borderId="0" xfId="0" applyFont="1" applyAlignment="1">
      <alignment vertical="center" wrapText="1"/>
    </xf>
    <xf numFmtId="0" fontId="39" fillId="2" borderId="1" xfId="0" applyFont="1" applyFill="1" applyBorder="1" applyAlignment="1">
      <alignment horizontal="center" vertical="center"/>
    </xf>
    <xf numFmtId="0" fontId="39" fillId="2" borderId="1" xfId="0" applyFont="1" applyFill="1" applyBorder="1" applyAlignment="1">
      <alignment vertical="center"/>
    </xf>
    <xf numFmtId="3" fontId="40" fillId="2" borderId="1" xfId="0" applyNumberFormat="1" applyFont="1" applyFill="1" applyBorder="1" applyAlignment="1">
      <alignment vertical="center"/>
    </xf>
    <xf numFmtId="3" fontId="39" fillId="2" borderId="1" xfId="0" applyNumberFormat="1" applyFont="1" applyFill="1" applyBorder="1" applyAlignment="1">
      <alignment vertical="center"/>
    </xf>
    <xf numFmtId="170" fontId="39" fillId="2" borderId="1" xfId="0" applyNumberFormat="1" applyFont="1" applyFill="1" applyBorder="1" applyAlignment="1">
      <alignment vertical="center"/>
    </xf>
    <xf numFmtId="0" fontId="41" fillId="2" borderId="0" xfId="0" applyFont="1" applyFill="1"/>
    <xf numFmtId="49" fontId="50" fillId="0" borderId="0" xfId="0" applyNumberFormat="1" applyFont="1" applyAlignment="1">
      <alignment vertical="center"/>
    </xf>
    <xf numFmtId="3" fontId="4" fillId="2" borderId="1" xfId="0" applyNumberFormat="1" applyFont="1" applyFill="1" applyBorder="1" applyAlignment="1">
      <alignment horizontal="right" vertical="center"/>
    </xf>
    <xf numFmtId="167" fontId="6" fillId="2" borderId="1" xfId="0" applyNumberFormat="1" applyFont="1" applyFill="1" applyBorder="1" applyAlignment="1">
      <alignment vertical="center"/>
    </xf>
    <xf numFmtId="0" fontId="2" fillId="0" borderId="0" xfId="0" applyFont="1" applyAlignment="1">
      <alignment horizontal="right"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11" fillId="0" borderId="0" xfId="0" applyFont="1" applyAlignment="1">
      <alignment horizontal="center" vertical="center"/>
    </xf>
    <xf numFmtId="0" fontId="2" fillId="2" borderId="0" xfId="0" applyFont="1" applyFill="1" applyAlignment="1">
      <alignment horizontal="righ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2" borderId="0" xfId="0" applyFont="1" applyFill="1" applyAlignment="1">
      <alignment horizontal="center" wrapText="1"/>
    </xf>
    <xf numFmtId="0" fontId="4" fillId="2" borderId="0" xfId="0" applyFont="1" applyFill="1" applyAlignment="1">
      <alignment horizontal="center"/>
    </xf>
    <xf numFmtId="0" fontId="4" fillId="2" borderId="1" xfId="0" applyFont="1" applyFill="1" applyBorder="1" applyAlignment="1">
      <alignment horizontal="center" vertical="center"/>
    </xf>
    <xf numFmtId="0" fontId="13" fillId="2" borderId="1" xfId="0" applyFont="1" applyFill="1" applyBorder="1" applyAlignment="1">
      <alignment vertical="center"/>
    </xf>
    <xf numFmtId="0" fontId="11" fillId="2" borderId="0" xfId="0" applyFont="1" applyFill="1" applyAlignment="1">
      <alignment horizontal="center"/>
    </xf>
    <xf numFmtId="0" fontId="4" fillId="2" borderId="1" xfId="0" applyFont="1" applyFill="1" applyBorder="1" applyAlignment="1">
      <alignment horizontal="center" vertical="center" wrapText="1"/>
    </xf>
    <xf numFmtId="0" fontId="3" fillId="2" borderId="3" xfId="0" applyFont="1" applyFill="1" applyBorder="1" applyAlignment="1">
      <alignment horizontal="right" vertical="center"/>
    </xf>
    <xf numFmtId="0" fontId="29" fillId="0" borderId="0" xfId="0" applyFont="1" applyAlignment="1">
      <alignment horizontal="right" vertical="center"/>
    </xf>
    <xf numFmtId="0" fontId="31" fillId="0" borderId="0" xfId="0" applyFont="1" applyAlignment="1">
      <alignment horizontal="center" vertical="center"/>
    </xf>
    <xf numFmtId="0" fontId="32" fillId="0" borderId="0" xfId="0" applyFont="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30" fillId="0" borderId="3" xfId="0" applyFont="1" applyBorder="1" applyAlignment="1">
      <alignment horizontal="right" vertical="center"/>
    </xf>
    <xf numFmtId="0" fontId="4" fillId="2" borderId="0" xfId="0" applyFont="1" applyFill="1" applyAlignment="1">
      <alignment horizontal="center" vertical="center"/>
    </xf>
    <xf numFmtId="0" fontId="11" fillId="2"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0" xfId="0" applyFont="1" applyAlignment="1">
      <alignment horizontal="left" wrapText="1"/>
    </xf>
    <xf numFmtId="0" fontId="2" fillId="0" borderId="1" xfId="14" applyFont="1" applyBorder="1" applyAlignment="1">
      <alignment horizontal="center" vertical="center" wrapText="1"/>
    </xf>
    <xf numFmtId="0" fontId="5" fillId="0" borderId="0" xfId="14" applyFont="1" applyAlignment="1">
      <alignment horizontal="center" vertical="center"/>
    </xf>
    <xf numFmtId="0" fontId="2" fillId="0" borderId="0" xfId="14" applyFont="1" applyAlignment="1">
      <alignment horizontal="right" vertical="center"/>
    </xf>
    <xf numFmtId="0" fontId="3" fillId="0" borderId="0" xfId="14" applyFont="1" applyAlignment="1">
      <alignment horizontal="right" vertical="center"/>
    </xf>
    <xf numFmtId="0" fontId="11" fillId="0" borderId="0" xfId="18" applyFont="1" applyAlignment="1">
      <alignment horizontal="center" vertical="center" wrapText="1"/>
    </xf>
    <xf numFmtId="3" fontId="11" fillId="0" borderId="0" xfId="0" applyNumberFormat="1" applyFont="1" applyAlignment="1">
      <alignment horizontal="center"/>
    </xf>
    <xf numFmtId="3" fontId="2" fillId="0" borderId="0" xfId="0" applyNumberFormat="1" applyFont="1" applyAlignment="1">
      <alignment horizontal="center" wrapText="1"/>
    </xf>
    <xf numFmtId="3" fontId="16" fillId="0" borderId="0" xfId="0" applyNumberFormat="1" applyFont="1" applyAlignment="1">
      <alignment horizontal="left" vertical="center" wrapText="1"/>
    </xf>
    <xf numFmtId="0" fontId="3" fillId="0" borderId="0" xfId="0" applyFont="1" applyAlignment="1">
      <alignment horizontal="center" vertical="center"/>
    </xf>
  </cellXfs>
  <cellStyles count="25">
    <cellStyle name="_x000d__x000a_JournalTemplate=C:\COMFO\CTALK\JOURSTD.TPL_x000d__x000a_LbStateAddress=3 3 0 251 1 89 2 311_x000d__x000a_LbStateJou" xfId="1"/>
    <cellStyle name="Comma" xfId="2" builtinId="3"/>
    <cellStyle name="Comma 12" xfId="3"/>
    <cellStyle name="Comma 2" xfId="23"/>
    <cellStyle name="Comma 28" xfId="4"/>
    <cellStyle name="Comma 3" xfId="5"/>
    <cellStyle name="Comma 3 2" xfId="6"/>
    <cellStyle name="Comma 3 2 2" xfId="7"/>
    <cellStyle name="Comma 4" xfId="8"/>
    <cellStyle name="Comma 5" xfId="24"/>
    <cellStyle name="HAI" xfId="9"/>
    <cellStyle name="Normal" xfId="0" builtinId="0"/>
    <cellStyle name="Normal 11" xfId="10"/>
    <cellStyle name="Normal 11 2" xfId="11"/>
    <cellStyle name="Normal 11 3" xfId="12"/>
    <cellStyle name="Normal 16" xfId="13"/>
    <cellStyle name="Normal 2" xfId="14"/>
    <cellStyle name="Normal 2 2" xfId="15"/>
    <cellStyle name="Normal 22" xfId="16"/>
    <cellStyle name="Normal 3" xfId="17"/>
    <cellStyle name="Normal 3 4" xfId="18"/>
    <cellStyle name="Normal 4" xfId="19"/>
    <cellStyle name="Normal 5" xfId="20"/>
    <cellStyle name="Normal 5 3" xfId="21"/>
    <cellStyle name="Normal_Chi NSTW NSDP 2002 - PL" xfId="2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I45"/>
  <sheetViews>
    <sheetView view="pageBreakPreview" zoomScale="80" zoomScaleNormal="80" zoomScaleSheetLayoutView="80" workbookViewId="0">
      <selection activeCell="B10" sqref="B10"/>
    </sheetView>
  </sheetViews>
  <sheetFormatPr defaultColWidth="9" defaultRowHeight="15.75"/>
  <cols>
    <col min="1" max="1" width="6" style="13" customWidth="1"/>
    <col min="2" max="2" width="54" style="13" customWidth="1"/>
    <col min="3" max="3" width="11.25" style="13" hidden="1" customWidth="1"/>
    <col min="4" max="4" width="13" style="13" hidden="1" customWidth="1"/>
    <col min="5" max="5" width="24.5" style="13" customWidth="1"/>
    <col min="6" max="6" width="10.75" style="13" hidden="1" customWidth="1"/>
    <col min="7" max="7" width="10.875" style="13" hidden="1" customWidth="1"/>
    <col min="8" max="8" width="10.125" style="13" customWidth="1"/>
    <col min="9" max="16384" width="9" style="13"/>
  </cols>
  <sheetData>
    <row r="1" spans="1:9" ht="27.75" customHeight="1">
      <c r="A1" s="11"/>
      <c r="B1" s="247" t="s">
        <v>121</v>
      </c>
      <c r="C1" s="247"/>
      <c r="D1" s="247"/>
      <c r="E1" s="247"/>
      <c r="F1" s="14"/>
      <c r="G1" s="14"/>
    </row>
    <row r="2" spans="1:9" ht="27" customHeight="1">
      <c r="A2" s="249" t="s">
        <v>161</v>
      </c>
      <c r="B2" s="249"/>
      <c r="C2" s="249"/>
      <c r="D2" s="249"/>
      <c r="E2" s="249"/>
      <c r="F2" s="249"/>
      <c r="G2" s="249"/>
    </row>
    <row r="3" spans="1:9" ht="24.75" customHeight="1">
      <c r="A3" s="251" t="s">
        <v>343</v>
      </c>
      <c r="B3" s="251"/>
      <c r="C3" s="251"/>
      <c r="D3" s="251"/>
      <c r="E3" s="251"/>
      <c r="F3" s="251"/>
      <c r="G3" s="251"/>
      <c r="I3" s="45"/>
    </row>
    <row r="4" spans="1:9" ht="27" customHeight="1">
      <c r="A4" s="15"/>
      <c r="B4" s="15"/>
      <c r="C4" s="16"/>
      <c r="D4" s="16" t="s">
        <v>158</v>
      </c>
      <c r="E4" s="85" t="s">
        <v>66</v>
      </c>
      <c r="F4" s="87"/>
      <c r="G4" s="87"/>
    </row>
    <row r="5" spans="1:9" s="48" customFormat="1" ht="21.75" customHeight="1">
      <c r="A5" s="250" t="s">
        <v>43</v>
      </c>
      <c r="B5" s="250" t="s">
        <v>2</v>
      </c>
      <c r="C5" s="248" t="s">
        <v>145</v>
      </c>
      <c r="D5" s="248" t="s">
        <v>156</v>
      </c>
      <c r="E5" s="248" t="s">
        <v>157</v>
      </c>
      <c r="F5" s="250" t="s">
        <v>120</v>
      </c>
      <c r="G5" s="250"/>
    </row>
    <row r="6" spans="1:9" s="48" customFormat="1" ht="21.75" customHeight="1">
      <c r="A6" s="250"/>
      <c r="B6" s="250"/>
      <c r="C6" s="248"/>
      <c r="D6" s="248"/>
      <c r="E6" s="248"/>
      <c r="F6" s="248" t="s">
        <v>67</v>
      </c>
      <c r="G6" s="248" t="s">
        <v>100</v>
      </c>
    </row>
    <row r="7" spans="1:9" s="48" customFormat="1" ht="26.25" customHeight="1">
      <c r="A7" s="250"/>
      <c r="B7" s="250"/>
      <c r="C7" s="248"/>
      <c r="D7" s="248"/>
      <c r="E7" s="248"/>
      <c r="F7" s="248"/>
      <c r="G7" s="248"/>
    </row>
    <row r="8" spans="1:9" s="43" customFormat="1" ht="17.25" customHeight="1">
      <c r="A8" s="23" t="s">
        <v>5</v>
      </c>
      <c r="B8" s="23" t="s">
        <v>6</v>
      </c>
      <c r="C8" s="23">
        <v>1</v>
      </c>
      <c r="D8" s="23">
        <f>C8+1</f>
        <v>2</v>
      </c>
      <c r="E8" s="23">
        <f>D8+1</f>
        <v>3</v>
      </c>
      <c r="F8" s="23">
        <f>E8+1</f>
        <v>4</v>
      </c>
      <c r="G8" s="23">
        <f>F8+1</f>
        <v>5</v>
      </c>
    </row>
    <row r="9" spans="1:9" s="16" customFormat="1" ht="41.25" customHeight="1">
      <c r="A9" s="65" t="s">
        <v>5</v>
      </c>
      <c r="B9" s="66" t="s">
        <v>74</v>
      </c>
      <c r="C9" s="67" t="e">
        <f>C10+C13+C17+#REF!+C18</f>
        <v>#REF!</v>
      </c>
      <c r="D9" s="67" t="e">
        <f>D10+D13+D17+#REF!+D18</f>
        <v>#REF!</v>
      </c>
      <c r="E9" s="67">
        <f>E10+E13+E17+E18</f>
        <v>128930</v>
      </c>
      <c r="F9" s="67" t="e">
        <f t="shared" ref="F9:F14" si="0">E9-D9</f>
        <v>#REF!</v>
      </c>
      <c r="G9" s="68" t="e">
        <f t="shared" ref="G9:G14" si="1">E9/D9*100</f>
        <v>#REF!</v>
      </c>
    </row>
    <row r="10" spans="1:9" s="16" customFormat="1" ht="30.75" customHeight="1">
      <c r="A10" s="65" t="s">
        <v>15</v>
      </c>
      <c r="B10" s="69" t="s">
        <v>40</v>
      </c>
      <c r="C10" s="67" t="e">
        <f>#REF!</f>
        <v>#REF!</v>
      </c>
      <c r="D10" s="67" t="e">
        <f>#REF!</f>
        <v>#REF!</v>
      </c>
      <c r="E10" s="67">
        <v>321</v>
      </c>
      <c r="F10" s="67" t="e">
        <f t="shared" si="0"/>
        <v>#REF!</v>
      </c>
      <c r="G10" s="68" t="e">
        <f t="shared" si="1"/>
        <v>#REF!</v>
      </c>
    </row>
    <row r="11" spans="1:9" s="16" customFormat="1" ht="30.75" hidden="1" customHeight="1">
      <c r="A11" s="70" t="s">
        <v>12</v>
      </c>
      <c r="B11" s="71" t="s">
        <v>41</v>
      </c>
      <c r="C11" s="72"/>
      <c r="D11" s="72"/>
      <c r="E11" s="72"/>
      <c r="F11" s="72"/>
      <c r="G11" s="73"/>
    </row>
    <row r="12" spans="1:9" s="16" customFormat="1" ht="30.75" hidden="1" customHeight="1">
      <c r="A12" s="70" t="s">
        <v>12</v>
      </c>
      <c r="B12" s="71" t="s">
        <v>96</v>
      </c>
      <c r="C12" s="72"/>
      <c r="D12" s="72"/>
      <c r="E12" s="72"/>
      <c r="F12" s="72"/>
      <c r="G12" s="73"/>
    </row>
    <row r="13" spans="1:9" s="16" customFormat="1" ht="30.75" customHeight="1">
      <c r="A13" s="65" t="s">
        <v>16</v>
      </c>
      <c r="B13" s="69" t="s">
        <v>37</v>
      </c>
      <c r="C13" s="67" t="e">
        <f>C14+C16+C15</f>
        <v>#REF!</v>
      </c>
      <c r="D13" s="67" t="e">
        <f>D14+D16+D15</f>
        <v>#REF!</v>
      </c>
      <c r="E13" s="67">
        <f>E14+E16</f>
        <v>128609</v>
      </c>
      <c r="F13" s="67" t="e">
        <f t="shared" si="0"/>
        <v>#REF!</v>
      </c>
      <c r="G13" s="68" t="e">
        <f t="shared" si="1"/>
        <v>#REF!</v>
      </c>
    </row>
    <row r="14" spans="1:9" s="16" customFormat="1" ht="30.75" customHeight="1">
      <c r="A14" s="74">
        <v>1</v>
      </c>
      <c r="B14" s="71" t="s">
        <v>56</v>
      </c>
      <c r="C14" s="72" t="e">
        <f>+#REF!</f>
        <v>#REF!</v>
      </c>
      <c r="D14" s="72" t="e">
        <f>+#REF!</f>
        <v>#REF!</v>
      </c>
      <c r="E14" s="72">
        <v>81682</v>
      </c>
      <c r="F14" s="72" t="e">
        <f t="shared" si="0"/>
        <v>#REF!</v>
      </c>
      <c r="G14" s="73" t="e">
        <f t="shared" si="1"/>
        <v>#REF!</v>
      </c>
    </row>
    <row r="15" spans="1:9" s="16" customFormat="1" ht="30.75" hidden="1" customHeight="1">
      <c r="A15" s="74"/>
      <c r="B15" s="71" t="s">
        <v>125</v>
      </c>
      <c r="C15" s="72"/>
      <c r="D15" s="72"/>
      <c r="E15" s="72"/>
      <c r="F15" s="72"/>
      <c r="G15" s="73"/>
    </row>
    <row r="16" spans="1:9" s="16" customFormat="1" ht="30.75" customHeight="1">
      <c r="A16" s="74">
        <v>2</v>
      </c>
      <c r="B16" s="71" t="s">
        <v>65</v>
      </c>
      <c r="C16" s="72" t="e">
        <f>+#REF!</f>
        <v>#REF!</v>
      </c>
      <c r="D16" s="72" t="e">
        <f>+#REF!</f>
        <v>#REF!</v>
      </c>
      <c r="E16" s="72">
        <v>46927</v>
      </c>
      <c r="F16" s="72" t="e">
        <f>E16-D16</f>
        <v>#REF!</v>
      </c>
      <c r="G16" s="73" t="e">
        <f>E16/D16*100</f>
        <v>#REF!</v>
      </c>
    </row>
    <row r="17" spans="1:9" s="16" customFormat="1" ht="30.75" customHeight="1">
      <c r="A17" s="65" t="s">
        <v>17</v>
      </c>
      <c r="B17" s="69" t="s">
        <v>36</v>
      </c>
      <c r="C17" s="67"/>
      <c r="D17" s="67" t="e">
        <f>+#REF!</f>
        <v>#REF!</v>
      </c>
      <c r="E17" s="67"/>
      <c r="F17" s="67"/>
      <c r="G17" s="68"/>
    </row>
    <row r="18" spans="1:9" s="16" customFormat="1" ht="30.75" customHeight="1">
      <c r="A18" s="65" t="s">
        <v>18</v>
      </c>
      <c r="B18" s="69" t="s">
        <v>52</v>
      </c>
      <c r="C18" s="67"/>
      <c r="D18" s="67" t="e">
        <f>+#REF!</f>
        <v>#REF!</v>
      </c>
      <c r="E18" s="67"/>
      <c r="F18" s="67" t="e">
        <f t="shared" ref="F18:F27" si="2">E18-D18</f>
        <v>#REF!</v>
      </c>
      <c r="G18" s="68" t="e">
        <f t="shared" ref="G18:G27" si="3">E18/D18*100</f>
        <v>#REF!</v>
      </c>
    </row>
    <row r="19" spans="1:9" s="16" customFormat="1" ht="41.25" customHeight="1">
      <c r="A19" s="65" t="s">
        <v>6</v>
      </c>
      <c r="B19" s="69" t="s">
        <v>73</v>
      </c>
      <c r="C19" s="67" t="e">
        <f>C20+C25+C29</f>
        <v>#REF!</v>
      </c>
      <c r="D19" s="67" t="e">
        <f>D20+D25+D28+D29</f>
        <v>#REF!</v>
      </c>
      <c r="E19" s="67">
        <f>E20+E25</f>
        <v>128930</v>
      </c>
      <c r="F19" s="67" t="e">
        <f t="shared" si="2"/>
        <v>#REF!</v>
      </c>
      <c r="G19" s="68" t="e">
        <f t="shared" si="3"/>
        <v>#REF!</v>
      </c>
    </row>
    <row r="20" spans="1:9" s="16" customFormat="1" ht="30.75" customHeight="1">
      <c r="A20" s="65" t="s">
        <v>15</v>
      </c>
      <c r="B20" s="69" t="s">
        <v>42</v>
      </c>
      <c r="C20" s="67" t="e">
        <f>SUM(C21:C24)</f>
        <v>#REF!</v>
      </c>
      <c r="D20" s="67" t="e">
        <f>SUM(D21:D24)</f>
        <v>#REF!</v>
      </c>
      <c r="E20" s="67">
        <f>E21+E22+E23</f>
        <v>82003</v>
      </c>
      <c r="F20" s="67" t="e">
        <f t="shared" si="2"/>
        <v>#REF!</v>
      </c>
      <c r="G20" s="68" t="e">
        <f t="shared" si="3"/>
        <v>#REF!</v>
      </c>
    </row>
    <row r="21" spans="1:9" s="16" customFormat="1" ht="30.75" customHeight="1">
      <c r="A21" s="74">
        <v>1</v>
      </c>
      <c r="B21" s="71" t="s">
        <v>19</v>
      </c>
      <c r="C21" s="72" t="e">
        <f>+#REF!</f>
        <v>#REF!</v>
      </c>
      <c r="D21" s="72" t="e">
        <f>+#REF!</f>
        <v>#REF!</v>
      </c>
      <c r="E21" s="72">
        <v>0</v>
      </c>
      <c r="F21" s="72" t="e">
        <f>E21-D21</f>
        <v>#REF!</v>
      </c>
      <c r="G21" s="73" t="e">
        <f>E21/D21*100</f>
        <v>#REF!</v>
      </c>
      <c r="H21" s="49"/>
      <c r="I21" s="49"/>
    </row>
    <row r="22" spans="1:9" s="16" customFormat="1" ht="30.75" customHeight="1">
      <c r="A22" s="74">
        <f>A21+1</f>
        <v>2</v>
      </c>
      <c r="B22" s="71" t="s">
        <v>20</v>
      </c>
      <c r="C22" s="72" t="e">
        <f>+#REF!</f>
        <v>#REF!</v>
      </c>
      <c r="D22" s="72" t="e">
        <f>+#REF!</f>
        <v>#REF!</v>
      </c>
      <c r="E22" s="72">
        <v>79754</v>
      </c>
      <c r="F22" s="72" t="e">
        <f t="shared" si="2"/>
        <v>#REF!</v>
      </c>
      <c r="G22" s="73" t="e">
        <f t="shared" si="3"/>
        <v>#REF!</v>
      </c>
      <c r="H22" s="49"/>
      <c r="I22" s="49"/>
    </row>
    <row r="23" spans="1:9" s="16" customFormat="1" ht="30.75" customHeight="1">
      <c r="A23" s="74">
        <v>3</v>
      </c>
      <c r="B23" s="71" t="s">
        <v>22</v>
      </c>
      <c r="C23" s="72" t="e">
        <f>+#REF!</f>
        <v>#REF!</v>
      </c>
      <c r="D23" s="72" t="e">
        <f>+#REF!</f>
        <v>#REF!</v>
      </c>
      <c r="E23" s="72">
        <v>2249</v>
      </c>
      <c r="F23" s="72" t="e">
        <f t="shared" si="2"/>
        <v>#REF!</v>
      </c>
      <c r="G23" s="73"/>
      <c r="H23" s="49"/>
      <c r="I23" s="49"/>
    </row>
    <row r="24" spans="1:9" s="16" customFormat="1" ht="30.75" hidden="1" customHeight="1">
      <c r="A24" s="74">
        <v>4</v>
      </c>
      <c r="B24" s="71" t="s">
        <v>55</v>
      </c>
      <c r="C24" s="72">
        <v>0</v>
      </c>
      <c r="D24" s="72"/>
      <c r="E24" s="72"/>
      <c r="F24" s="72">
        <f>E24-D24</f>
        <v>0</v>
      </c>
      <c r="G24" s="73"/>
    </row>
    <row r="25" spans="1:9" s="16" customFormat="1" ht="30.75" customHeight="1">
      <c r="A25" s="65" t="s">
        <v>16</v>
      </c>
      <c r="B25" s="69" t="s">
        <v>75</v>
      </c>
      <c r="C25" s="67" t="e">
        <f>SUM(C26:C27)</f>
        <v>#REF!</v>
      </c>
      <c r="D25" s="67" t="e">
        <f>SUM(D26:D27)</f>
        <v>#REF!</v>
      </c>
      <c r="E25" s="67">
        <f>E26+E27</f>
        <v>46927</v>
      </c>
      <c r="F25" s="67" t="e">
        <f t="shared" si="2"/>
        <v>#REF!</v>
      </c>
      <c r="G25" s="68" t="e">
        <f t="shared" si="3"/>
        <v>#REF!</v>
      </c>
    </row>
    <row r="26" spans="1:9" s="16" customFormat="1" ht="30.75" customHeight="1">
      <c r="A26" s="74">
        <v>1</v>
      </c>
      <c r="B26" s="71" t="s">
        <v>76</v>
      </c>
      <c r="C26" s="72" t="e">
        <f>+#REF!</f>
        <v>#REF!</v>
      </c>
      <c r="D26" s="72" t="e">
        <f>+#REF!</f>
        <v>#REF!</v>
      </c>
      <c r="E26" s="72">
        <v>39007</v>
      </c>
      <c r="F26" s="72" t="e">
        <f t="shared" si="2"/>
        <v>#REF!</v>
      </c>
      <c r="G26" s="73" t="e">
        <f t="shared" si="3"/>
        <v>#REF!</v>
      </c>
    </row>
    <row r="27" spans="1:9" s="16" customFormat="1" ht="30.75" customHeight="1">
      <c r="A27" s="74">
        <f>A26+1</f>
        <v>2</v>
      </c>
      <c r="B27" s="71" t="s">
        <v>165</v>
      </c>
      <c r="C27" s="72" t="e">
        <f>+#REF!</f>
        <v>#REF!</v>
      </c>
      <c r="D27" s="72" t="e">
        <f>+#REF!</f>
        <v>#REF!</v>
      </c>
      <c r="E27" s="72">
        <v>7920</v>
      </c>
      <c r="F27" s="72" t="e">
        <f t="shared" si="2"/>
        <v>#REF!</v>
      </c>
      <c r="G27" s="73" t="e">
        <f t="shared" si="3"/>
        <v>#REF!</v>
      </c>
      <c r="H27" s="49"/>
    </row>
    <row r="28" spans="1:9" s="50" customFormat="1" ht="30.75" customHeight="1">
      <c r="A28" s="65" t="s">
        <v>17</v>
      </c>
      <c r="B28" s="69" t="s">
        <v>123</v>
      </c>
      <c r="C28" s="67"/>
      <c r="D28" s="67"/>
      <c r="E28" s="67"/>
      <c r="F28" s="72">
        <f>E28-D28</f>
        <v>0</v>
      </c>
      <c r="G28" s="73"/>
    </row>
    <row r="29" spans="1:9" s="16" customFormat="1" ht="33" customHeight="1">
      <c r="A29" s="65" t="s">
        <v>18</v>
      </c>
      <c r="B29" s="69" t="s">
        <v>48</v>
      </c>
      <c r="C29" s="67"/>
      <c r="D29" s="67"/>
      <c r="E29" s="67"/>
      <c r="F29" s="72">
        <f>E29-D29</f>
        <v>0</v>
      </c>
      <c r="G29" s="73"/>
    </row>
    <row r="30" spans="1:9" s="16" customFormat="1" ht="33" customHeight="1">
      <c r="A30" s="64"/>
      <c r="B30" s="50"/>
      <c r="C30" s="76"/>
      <c r="D30" s="76"/>
      <c r="E30" s="76"/>
      <c r="F30" s="49"/>
      <c r="G30" s="77"/>
    </row>
    <row r="31" spans="1:9" ht="29.25" customHeight="1">
      <c r="A31" s="16"/>
      <c r="B31" s="51"/>
      <c r="C31" s="49" t="e">
        <f>C9-C19</f>
        <v>#REF!</v>
      </c>
      <c r="D31" s="49" t="e">
        <f>D9-D19</f>
        <v>#REF!</v>
      </c>
      <c r="E31" s="49"/>
      <c r="F31" s="16"/>
      <c r="G31" s="16"/>
    </row>
    <row r="32" spans="1:9" ht="11.25" customHeight="1">
      <c r="A32" s="16"/>
      <c r="B32" s="16"/>
      <c r="C32" s="16"/>
      <c r="D32" s="16"/>
      <c r="E32" s="16"/>
      <c r="F32" s="16"/>
      <c r="G32" s="16"/>
    </row>
    <row r="33" spans="1:7" ht="18.75">
      <c r="A33" s="16"/>
      <c r="B33" s="16"/>
      <c r="C33" s="16"/>
      <c r="D33" s="16"/>
      <c r="E33" s="16"/>
      <c r="F33" s="16"/>
      <c r="G33" s="16"/>
    </row>
    <row r="34" spans="1:7" ht="18.75">
      <c r="A34" s="16"/>
      <c r="B34" s="16"/>
      <c r="C34" s="16"/>
      <c r="D34" s="16"/>
      <c r="E34" s="16"/>
      <c r="F34" s="16"/>
      <c r="G34" s="16"/>
    </row>
    <row r="35" spans="1:7" ht="18.75">
      <c r="A35" s="16"/>
      <c r="B35" s="16"/>
      <c r="C35" s="16"/>
      <c r="D35" s="16"/>
      <c r="E35" s="16"/>
      <c r="F35" s="16"/>
      <c r="G35" s="16"/>
    </row>
    <row r="36" spans="1:7" ht="18.75">
      <c r="A36" s="16"/>
      <c r="B36" s="16"/>
      <c r="C36" s="16"/>
      <c r="D36" s="16"/>
      <c r="E36" s="16"/>
      <c r="F36" s="16"/>
      <c r="G36" s="16"/>
    </row>
    <row r="37" spans="1:7" ht="18.75">
      <c r="A37" s="16"/>
      <c r="B37" s="16"/>
      <c r="C37" s="16"/>
      <c r="D37" s="16"/>
      <c r="E37" s="16"/>
      <c r="F37" s="16"/>
      <c r="G37" s="16"/>
    </row>
    <row r="38" spans="1:7" ht="18.75">
      <c r="A38" s="16"/>
      <c r="B38" s="16"/>
      <c r="C38" s="16"/>
      <c r="D38" s="16"/>
      <c r="E38" s="16"/>
      <c r="F38" s="16"/>
      <c r="G38" s="16"/>
    </row>
    <row r="39" spans="1:7" ht="18.75">
      <c r="A39" s="16"/>
      <c r="B39" s="16"/>
      <c r="C39" s="16"/>
      <c r="D39" s="16"/>
      <c r="E39" s="16"/>
      <c r="F39" s="16"/>
      <c r="G39" s="16"/>
    </row>
    <row r="40" spans="1:7" ht="18.75">
      <c r="A40" s="16"/>
      <c r="B40" s="16"/>
      <c r="C40" s="16"/>
      <c r="D40" s="16"/>
      <c r="E40" s="16"/>
      <c r="F40" s="16"/>
      <c r="G40" s="16"/>
    </row>
    <row r="41" spans="1:7" ht="22.5" customHeight="1">
      <c r="A41" s="16"/>
      <c r="B41" s="16"/>
      <c r="C41" s="16"/>
      <c r="D41" s="16"/>
      <c r="E41" s="16"/>
      <c r="F41" s="16"/>
      <c r="G41" s="16"/>
    </row>
    <row r="42" spans="1:7" ht="18.75">
      <c r="A42" s="16"/>
      <c r="B42" s="16"/>
      <c r="C42" s="16"/>
      <c r="D42" s="16"/>
      <c r="E42" s="16"/>
      <c r="F42" s="16"/>
      <c r="G42" s="16"/>
    </row>
    <row r="43" spans="1:7" ht="18.75">
      <c r="A43" s="16"/>
      <c r="B43" s="16"/>
      <c r="C43" s="16"/>
      <c r="D43" s="16"/>
      <c r="E43" s="16"/>
      <c r="F43" s="16"/>
      <c r="G43" s="16"/>
    </row>
    <row r="44" spans="1:7" ht="18.75">
      <c r="A44" s="16"/>
      <c r="B44" s="16"/>
      <c r="C44" s="16"/>
      <c r="D44" s="16"/>
      <c r="E44" s="16"/>
      <c r="F44" s="16"/>
      <c r="G44" s="16"/>
    </row>
    <row r="45" spans="1:7" ht="18.75">
      <c r="A45" s="16"/>
      <c r="B45" s="16"/>
      <c r="C45" s="16"/>
      <c r="D45" s="16"/>
      <c r="E45" s="16"/>
      <c r="F45" s="16"/>
      <c r="G45" s="16"/>
    </row>
  </sheetData>
  <mergeCells count="11">
    <mergeCell ref="B1:E1"/>
    <mergeCell ref="F6:F7"/>
    <mergeCell ref="G6:G7"/>
    <mergeCell ref="A2:G2"/>
    <mergeCell ref="F5:G5"/>
    <mergeCell ref="B5:B7"/>
    <mergeCell ref="A3:G3"/>
    <mergeCell ref="A5:A7"/>
    <mergeCell ref="C5:C7"/>
    <mergeCell ref="D5:D7"/>
    <mergeCell ref="E5:E7"/>
  </mergeCells>
  <phoneticPr fontId="15" type="noConversion"/>
  <printOptions horizontalCentered="1"/>
  <pageMargins left="0.56000000000000005" right="0" top="0.69" bottom="0.17" header="0.17" footer="0.2"/>
  <pageSetup paperSize="9" fitToHeight="0" orientation="portrait" r:id="rId1"/>
  <headerFooter alignWithMargins="0">
    <oddHeader xml:space="preserve">&amp;C                                                                                                                                  </oddHeader>
    <oddFooter xml:space="preserve">&amp;C&amp;".VnTime,Italic"&amp;8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pageSetUpPr fitToPage="1"/>
  </sheetPr>
  <dimension ref="A1:J38"/>
  <sheetViews>
    <sheetView view="pageBreakPreview" zoomScaleNormal="100" zoomScaleSheetLayoutView="100" workbookViewId="0">
      <selection activeCell="F10" sqref="F10"/>
    </sheetView>
  </sheetViews>
  <sheetFormatPr defaultColWidth="9" defaultRowHeight="15.75"/>
  <cols>
    <col min="1" max="1" width="5.5" style="6" customWidth="1"/>
    <col min="2" max="2" width="51.125" style="6" customWidth="1"/>
    <col min="3" max="3" width="12.375" style="13" hidden="1" customWidth="1"/>
    <col min="4" max="4" width="1.5" style="13" hidden="1" customWidth="1"/>
    <col min="5" max="6" width="13.375" style="6" customWidth="1"/>
    <col min="7" max="8" width="9.875" style="6" hidden="1" customWidth="1"/>
    <col min="9" max="9" width="6" style="6" customWidth="1"/>
    <col min="10" max="16384" width="9" style="6"/>
  </cols>
  <sheetData>
    <row r="1" spans="1:10" ht="26.25" customHeight="1">
      <c r="A1" s="7"/>
      <c r="B1" s="252" t="s">
        <v>119</v>
      </c>
      <c r="C1" s="252"/>
      <c r="D1" s="252"/>
      <c r="E1" s="252"/>
      <c r="F1" s="252"/>
      <c r="G1" s="252"/>
      <c r="H1" s="252"/>
    </row>
    <row r="2" spans="1:10" s="4" customFormat="1" ht="20.25" customHeight="1">
      <c r="A2" s="255" t="s">
        <v>178</v>
      </c>
      <c r="B2" s="256"/>
      <c r="C2" s="256"/>
      <c r="D2" s="256"/>
      <c r="E2" s="256"/>
      <c r="F2" s="256"/>
      <c r="G2" s="256"/>
      <c r="H2" s="256"/>
    </row>
    <row r="3" spans="1:10" s="4" customFormat="1" ht="20.25" customHeight="1">
      <c r="A3" s="259" t="str">
        <f>'PL15'!A3</f>
        <v>(Kèm theo Nghị quyết số       /NQ-HĐND ngày      tháng 10 năm 2025 của HĐND xã Quài Tở)</v>
      </c>
      <c r="B3" s="259"/>
      <c r="C3" s="259"/>
      <c r="D3" s="259"/>
      <c r="E3" s="259"/>
      <c r="F3" s="259"/>
      <c r="G3" s="259"/>
      <c r="H3" s="259"/>
    </row>
    <row r="4" spans="1:10" ht="27" customHeight="1">
      <c r="A4" s="10"/>
      <c r="B4" s="10"/>
      <c r="E4" s="261" t="s">
        <v>66</v>
      </c>
      <c r="F4" s="261"/>
      <c r="G4" s="261"/>
      <c r="H4" s="261"/>
    </row>
    <row r="5" spans="1:10" s="9" customFormat="1" ht="21.75" customHeight="1">
      <c r="A5" s="260" t="s">
        <v>43</v>
      </c>
      <c r="B5" s="257" t="s">
        <v>2</v>
      </c>
      <c r="C5" s="250" t="s">
        <v>156</v>
      </c>
      <c r="D5" s="250"/>
      <c r="E5" s="257" t="s">
        <v>157</v>
      </c>
      <c r="F5" s="258"/>
      <c r="G5" s="257" t="s">
        <v>70</v>
      </c>
      <c r="H5" s="257"/>
    </row>
    <row r="6" spans="1:10" s="9" customFormat="1" ht="21.75" customHeight="1">
      <c r="A6" s="260"/>
      <c r="B6" s="257"/>
      <c r="C6" s="253" t="s">
        <v>153</v>
      </c>
      <c r="D6" s="253" t="s">
        <v>154</v>
      </c>
      <c r="E6" s="253" t="s">
        <v>153</v>
      </c>
      <c r="F6" s="253" t="s">
        <v>154</v>
      </c>
      <c r="G6" s="253" t="s">
        <v>153</v>
      </c>
      <c r="H6" s="253" t="s">
        <v>154</v>
      </c>
    </row>
    <row r="7" spans="1:10" s="9" customFormat="1" ht="21.75" customHeight="1">
      <c r="A7" s="260"/>
      <c r="B7" s="257"/>
      <c r="C7" s="254"/>
      <c r="D7" s="254" t="s">
        <v>4</v>
      </c>
      <c r="E7" s="254" t="s">
        <v>1</v>
      </c>
      <c r="F7" s="254" t="s">
        <v>4</v>
      </c>
      <c r="G7" s="254" t="s">
        <v>1</v>
      </c>
      <c r="H7" s="254" t="s">
        <v>4</v>
      </c>
    </row>
    <row r="8" spans="1:10" s="9" customFormat="1" ht="20.25" customHeight="1">
      <c r="A8" s="88" t="s">
        <v>5</v>
      </c>
      <c r="B8" s="88" t="s">
        <v>6</v>
      </c>
      <c r="C8" s="74">
        <v>1</v>
      </c>
      <c r="D8" s="74">
        <f>C8+1</f>
        <v>2</v>
      </c>
      <c r="E8" s="88">
        <f>D8+1</f>
        <v>3</v>
      </c>
      <c r="F8" s="88">
        <f>E8+1</f>
        <v>4</v>
      </c>
      <c r="G8" s="88" t="s">
        <v>45</v>
      </c>
      <c r="H8" s="88" t="s">
        <v>46</v>
      </c>
    </row>
    <row r="9" spans="1:10" s="9" customFormat="1" ht="29.25" customHeight="1">
      <c r="A9" s="154"/>
      <c r="B9" s="89" t="s">
        <v>77</v>
      </c>
      <c r="C9" s="67" t="e">
        <f>C10+C39</f>
        <v>#REF!</v>
      </c>
      <c r="D9" s="67" t="e">
        <f>D10+D39</f>
        <v>#REF!</v>
      </c>
      <c r="E9" s="90">
        <f>E10</f>
        <v>346</v>
      </c>
      <c r="F9" s="90">
        <f>F10</f>
        <v>321</v>
      </c>
      <c r="G9" s="91" t="e">
        <f t="shared" ref="G9:G14" si="0">E9/C9*100</f>
        <v>#REF!</v>
      </c>
      <c r="H9" s="91" t="e">
        <f t="shared" ref="H9:H14" si="1">F9/D9*100</f>
        <v>#REF!</v>
      </c>
      <c r="I9" s="92"/>
      <c r="J9" s="92"/>
    </row>
    <row r="10" spans="1:10" s="9" customFormat="1" ht="20.25" customHeight="1">
      <c r="A10" s="154" t="s">
        <v>15</v>
      </c>
      <c r="B10" s="89" t="s">
        <v>7</v>
      </c>
      <c r="C10" s="67" t="e">
        <f>C15+C25+C26+C27+C34+C32+C31+C20+C35+C38+C11</f>
        <v>#REF!</v>
      </c>
      <c r="D10" s="67" t="e">
        <f>D15+D25+D26+D27+D34+D32+D31+D20+D35+D38+D11</f>
        <v>#REF!</v>
      </c>
      <c r="E10" s="90">
        <f>E15+E26+E27+E34+E38+E35</f>
        <v>346</v>
      </c>
      <c r="F10" s="90">
        <f>F15+F26+F27+F34+F38+F35</f>
        <v>321</v>
      </c>
      <c r="G10" s="91" t="e">
        <f t="shared" si="0"/>
        <v>#REF!</v>
      </c>
      <c r="H10" s="91" t="e">
        <f t="shared" si="1"/>
        <v>#REF!</v>
      </c>
    </row>
    <row r="11" spans="1:10" s="9" customFormat="1" ht="20.25" hidden="1" customHeight="1">
      <c r="A11" s="88">
        <v>1</v>
      </c>
      <c r="B11" s="93" t="s">
        <v>127</v>
      </c>
      <c r="C11" s="94" t="e">
        <f>SUM(C12:C14)</f>
        <v>#REF!</v>
      </c>
      <c r="D11" s="94" t="e">
        <f>SUM(D12:D14)</f>
        <v>#REF!</v>
      </c>
      <c r="E11" s="95">
        <v>0</v>
      </c>
      <c r="F11" s="95">
        <v>0</v>
      </c>
      <c r="G11" s="96" t="e">
        <f t="shared" si="0"/>
        <v>#REF!</v>
      </c>
      <c r="H11" s="96" t="e">
        <f t="shared" si="1"/>
        <v>#REF!</v>
      </c>
    </row>
    <row r="12" spans="1:10" s="99" customFormat="1" ht="20.25" hidden="1" customHeight="1">
      <c r="A12" s="88"/>
      <c r="B12" s="93" t="s">
        <v>128</v>
      </c>
      <c r="C12" s="97" t="e">
        <f>+#REF!</f>
        <v>#REF!</v>
      </c>
      <c r="D12" s="97" t="e">
        <f>C12</f>
        <v>#REF!</v>
      </c>
      <c r="E12" s="98"/>
      <c r="F12" s="98">
        <v>0</v>
      </c>
      <c r="G12" s="96" t="e">
        <f t="shared" si="0"/>
        <v>#REF!</v>
      </c>
      <c r="H12" s="96" t="e">
        <f t="shared" si="1"/>
        <v>#REF!</v>
      </c>
    </row>
    <row r="13" spans="1:10" s="99" customFormat="1" ht="20.25" hidden="1" customHeight="1">
      <c r="A13" s="88"/>
      <c r="B13" s="93" t="s">
        <v>116</v>
      </c>
      <c r="C13" s="97" t="e">
        <f>+#REF!</f>
        <v>#REF!</v>
      </c>
      <c r="D13" s="97" t="e">
        <f t="shared" ref="D13:D14" si="2">C13</f>
        <v>#REF!</v>
      </c>
      <c r="E13" s="98"/>
      <c r="F13" s="98">
        <v>0</v>
      </c>
      <c r="G13" s="96" t="e">
        <f t="shared" si="0"/>
        <v>#REF!</v>
      </c>
      <c r="H13" s="96" t="e">
        <f t="shared" si="1"/>
        <v>#REF!</v>
      </c>
    </row>
    <row r="14" spans="1:10" s="99" customFormat="1" ht="20.25" hidden="1" customHeight="1">
      <c r="A14" s="88"/>
      <c r="B14" s="93" t="s">
        <v>117</v>
      </c>
      <c r="C14" s="97" t="e">
        <f>+#REF!</f>
        <v>#REF!</v>
      </c>
      <c r="D14" s="97" t="e">
        <f t="shared" si="2"/>
        <v>#REF!</v>
      </c>
      <c r="E14" s="98"/>
      <c r="F14" s="98">
        <v>0</v>
      </c>
      <c r="G14" s="96" t="e">
        <f t="shared" si="0"/>
        <v>#REF!</v>
      </c>
      <c r="H14" s="96" t="e">
        <f t="shared" si="1"/>
        <v>#REF!</v>
      </c>
    </row>
    <row r="15" spans="1:10" s="99" customFormat="1" ht="20.25" customHeight="1">
      <c r="A15" s="88">
        <v>1</v>
      </c>
      <c r="B15" s="93" t="s">
        <v>0</v>
      </c>
      <c r="C15" s="94" t="e">
        <f>SUM(C16:C19)</f>
        <v>#REF!</v>
      </c>
      <c r="D15" s="94" t="e">
        <f>SUM(D16:D19)</f>
        <v>#REF!</v>
      </c>
      <c r="E15" s="95">
        <f>E16</f>
        <v>46</v>
      </c>
      <c r="F15" s="95">
        <f>F16</f>
        <v>46</v>
      </c>
      <c r="G15" s="96" t="e">
        <f t="shared" ref="G15:H17" si="3">E15/C15*100</f>
        <v>#REF!</v>
      </c>
      <c r="H15" s="96" t="e">
        <f t="shared" si="3"/>
        <v>#REF!</v>
      </c>
    </row>
    <row r="16" spans="1:10" s="9" customFormat="1" ht="20.25" customHeight="1">
      <c r="A16" s="100"/>
      <c r="B16" s="93" t="s">
        <v>115</v>
      </c>
      <c r="C16" s="97" t="e">
        <f>+#REF!</f>
        <v>#REF!</v>
      </c>
      <c r="D16" s="97" t="e">
        <f>C16</f>
        <v>#REF!</v>
      </c>
      <c r="E16" s="98">
        <v>46</v>
      </c>
      <c r="F16" s="98">
        <f>E16</f>
        <v>46</v>
      </c>
      <c r="G16" s="96" t="e">
        <f t="shared" si="3"/>
        <v>#REF!</v>
      </c>
      <c r="H16" s="96" t="e">
        <f t="shared" si="3"/>
        <v>#REF!</v>
      </c>
    </row>
    <row r="17" spans="1:8" s="9" customFormat="1" ht="20.25" hidden="1" customHeight="1">
      <c r="A17" s="100"/>
      <c r="B17" s="93" t="s">
        <v>116</v>
      </c>
      <c r="C17" s="97" t="e">
        <f>+#REF!</f>
        <v>#REF!</v>
      </c>
      <c r="D17" s="97" t="e">
        <f t="shared" ref="D17:D19" si="4">C17</f>
        <v>#REF!</v>
      </c>
      <c r="E17" s="98"/>
      <c r="F17" s="98">
        <v>0</v>
      </c>
      <c r="G17" s="96" t="e">
        <f t="shared" si="3"/>
        <v>#REF!</v>
      </c>
      <c r="H17" s="96" t="e">
        <f t="shared" si="3"/>
        <v>#REF!</v>
      </c>
    </row>
    <row r="18" spans="1:8" s="9" customFormat="1" ht="20.25" hidden="1" customHeight="1">
      <c r="A18" s="100"/>
      <c r="B18" s="93" t="s">
        <v>147</v>
      </c>
      <c r="C18" s="97" t="e">
        <f>+#REF!</f>
        <v>#REF!</v>
      </c>
      <c r="D18" s="97" t="e">
        <f t="shared" si="4"/>
        <v>#REF!</v>
      </c>
      <c r="E18" s="98"/>
      <c r="F18" s="98">
        <v>0</v>
      </c>
      <c r="G18" s="96" t="e">
        <f t="shared" ref="G18" si="5">E18/C18*100</f>
        <v>#REF!</v>
      </c>
      <c r="H18" s="96" t="e">
        <f t="shared" ref="H18" si="6">F18/D18*100</f>
        <v>#REF!</v>
      </c>
    </row>
    <row r="19" spans="1:8" s="9" customFormat="1" ht="20.25" hidden="1" customHeight="1">
      <c r="A19" s="100"/>
      <c r="B19" s="93" t="s">
        <v>117</v>
      </c>
      <c r="C19" s="97" t="e">
        <f>+#REF!</f>
        <v>#REF!</v>
      </c>
      <c r="D19" s="97" t="e">
        <f t="shared" si="4"/>
        <v>#REF!</v>
      </c>
      <c r="E19" s="98"/>
      <c r="F19" s="98">
        <v>0</v>
      </c>
      <c r="G19" s="96" t="e">
        <f t="shared" ref="G19:H21" si="7">E19/C19*100</f>
        <v>#REF!</v>
      </c>
      <c r="H19" s="96" t="e">
        <f t="shared" si="7"/>
        <v>#REF!</v>
      </c>
    </row>
    <row r="20" spans="1:8" s="9" customFormat="1" ht="20.25" hidden="1" customHeight="1">
      <c r="A20" s="88">
        <v>3</v>
      </c>
      <c r="B20" s="93" t="s">
        <v>129</v>
      </c>
      <c r="C20" s="94" t="e">
        <f>+C21+C24</f>
        <v>#REF!</v>
      </c>
      <c r="D20" s="94" t="e">
        <f>+D21+D24</f>
        <v>#REF!</v>
      </c>
      <c r="E20" s="95">
        <v>0</v>
      </c>
      <c r="F20" s="95">
        <v>0</v>
      </c>
      <c r="G20" s="96" t="e">
        <f t="shared" si="7"/>
        <v>#REF!</v>
      </c>
      <c r="H20" s="96" t="e">
        <f t="shared" si="7"/>
        <v>#REF!</v>
      </c>
    </row>
    <row r="21" spans="1:8" s="9" customFormat="1" ht="20.25" hidden="1" customHeight="1">
      <c r="A21" s="88"/>
      <c r="B21" s="101" t="s">
        <v>130</v>
      </c>
      <c r="C21" s="97" t="e">
        <f>C22+C23</f>
        <v>#REF!</v>
      </c>
      <c r="D21" s="97" t="e">
        <f>D22+D23</f>
        <v>#REF!</v>
      </c>
      <c r="E21" s="98">
        <v>0</v>
      </c>
      <c r="F21" s="98">
        <v>0</v>
      </c>
      <c r="G21" s="96" t="e">
        <f t="shared" si="7"/>
        <v>#REF!</v>
      </c>
      <c r="H21" s="96" t="e">
        <f t="shared" si="7"/>
        <v>#REF!</v>
      </c>
    </row>
    <row r="22" spans="1:8" s="99" customFormat="1" ht="20.25" hidden="1" customHeight="1">
      <c r="A22" s="88"/>
      <c r="B22" s="101" t="s">
        <v>131</v>
      </c>
      <c r="C22" s="97" t="e">
        <f>+#REF!</f>
        <v>#REF!</v>
      </c>
      <c r="D22" s="97"/>
      <c r="E22" s="98"/>
      <c r="F22" s="98"/>
      <c r="G22" s="96" t="e">
        <f t="shared" ref="G22:G23" si="8">E22/C22*100</f>
        <v>#REF!</v>
      </c>
      <c r="H22" s="96"/>
    </row>
    <row r="23" spans="1:8" s="99" customFormat="1" ht="20.25" hidden="1" customHeight="1">
      <c r="A23" s="88"/>
      <c r="B23" s="101" t="s">
        <v>132</v>
      </c>
      <c r="C23" s="97" t="e">
        <f>+#REF!</f>
        <v>#REF!</v>
      </c>
      <c r="D23" s="97" t="e">
        <f>+C23</f>
        <v>#REF!</v>
      </c>
      <c r="E23" s="98"/>
      <c r="F23" s="98">
        <v>0</v>
      </c>
      <c r="G23" s="96" t="e">
        <f t="shared" si="8"/>
        <v>#REF!</v>
      </c>
      <c r="H23" s="96" t="e">
        <f t="shared" ref="H23" si="9">F23/D23*100</f>
        <v>#REF!</v>
      </c>
    </row>
    <row r="24" spans="1:8" s="99" customFormat="1" ht="20.25" hidden="1" customHeight="1">
      <c r="A24" s="88"/>
      <c r="B24" s="101" t="s">
        <v>133</v>
      </c>
      <c r="C24" s="97" t="e">
        <f>+#REF!</f>
        <v>#REF!</v>
      </c>
      <c r="D24" s="97" t="e">
        <f>+C24</f>
        <v>#REF!</v>
      </c>
      <c r="E24" s="98"/>
      <c r="F24" s="98">
        <v>0</v>
      </c>
      <c r="G24" s="96" t="e">
        <f t="shared" ref="G24:H27" si="10">E24/C24*100</f>
        <v>#REF!</v>
      </c>
      <c r="H24" s="96" t="e">
        <f t="shared" si="10"/>
        <v>#REF!</v>
      </c>
    </row>
    <row r="25" spans="1:8" s="9" customFormat="1" ht="20.25" hidden="1" customHeight="1">
      <c r="A25" s="88">
        <v>2</v>
      </c>
      <c r="B25" s="93" t="s">
        <v>10</v>
      </c>
      <c r="C25" s="94" t="e">
        <f>+#REF!</f>
        <v>#REF!</v>
      </c>
      <c r="D25" s="94" t="e">
        <f t="shared" ref="D25" si="11">+C25</f>
        <v>#REF!</v>
      </c>
      <c r="E25" s="95"/>
      <c r="F25" s="95"/>
      <c r="G25" s="96" t="e">
        <f>E25/C25*100</f>
        <v>#REF!</v>
      </c>
      <c r="H25" s="96" t="e">
        <f>F25/D25*100</f>
        <v>#REF!</v>
      </c>
    </row>
    <row r="26" spans="1:8" s="9" customFormat="1" ht="20.25" customHeight="1">
      <c r="A26" s="88">
        <v>2</v>
      </c>
      <c r="B26" s="93" t="s">
        <v>8</v>
      </c>
      <c r="C26" s="94" t="e">
        <f>+#REF!</f>
        <v>#REF!</v>
      </c>
      <c r="D26" s="94" t="e">
        <f>+C26</f>
        <v>#REF!</v>
      </c>
      <c r="E26" s="95">
        <v>200</v>
      </c>
      <c r="F26" s="95">
        <f>E26</f>
        <v>200</v>
      </c>
      <c r="G26" s="96" t="e">
        <f t="shared" si="10"/>
        <v>#REF!</v>
      </c>
      <c r="H26" s="96" t="e">
        <f t="shared" si="10"/>
        <v>#REF!</v>
      </c>
    </row>
    <row r="27" spans="1:8" s="99" customFormat="1" ht="20.25" customHeight="1">
      <c r="A27" s="88">
        <v>3</v>
      </c>
      <c r="B27" s="93" t="s">
        <v>11</v>
      </c>
      <c r="C27" s="94" t="e">
        <f>+#REF!</f>
        <v>#REF!</v>
      </c>
      <c r="D27" s="94" t="e">
        <f>C27-C28</f>
        <v>#REF!</v>
      </c>
      <c r="E27" s="95">
        <v>45</v>
      </c>
      <c r="F27" s="95">
        <f>F29</f>
        <v>40</v>
      </c>
      <c r="G27" s="96" t="e">
        <f t="shared" si="10"/>
        <v>#REF!</v>
      </c>
      <c r="H27" s="96" t="e">
        <f t="shared" si="10"/>
        <v>#REF!</v>
      </c>
    </row>
    <row r="28" spans="1:8" s="99" customFormat="1" ht="20.25" customHeight="1">
      <c r="A28" s="88"/>
      <c r="B28" s="101" t="s">
        <v>152</v>
      </c>
      <c r="C28" s="97" t="e">
        <f>+#REF!</f>
        <v>#REF!</v>
      </c>
      <c r="D28" s="97"/>
      <c r="E28" s="98">
        <v>5</v>
      </c>
      <c r="F28" s="98"/>
      <c r="G28" s="96" t="e">
        <f t="shared" ref="G28:G30" si="12">E28/C28*100</f>
        <v>#REF!</v>
      </c>
      <c r="H28" s="96"/>
    </row>
    <row r="29" spans="1:8" s="99" customFormat="1" ht="20.25" customHeight="1">
      <c r="A29" s="88"/>
      <c r="B29" s="101" t="s">
        <v>246</v>
      </c>
      <c r="C29" s="97" t="e">
        <f>+#REF!</f>
        <v>#REF!</v>
      </c>
      <c r="D29" s="97" t="e">
        <f>+C29</f>
        <v>#REF!</v>
      </c>
      <c r="E29" s="98">
        <v>40</v>
      </c>
      <c r="F29" s="97">
        <v>40</v>
      </c>
      <c r="G29" s="96" t="e">
        <f t="shared" si="12"/>
        <v>#REF!</v>
      </c>
      <c r="H29" s="96" t="e">
        <f t="shared" ref="H29:H30" si="13">F29/D29*100</f>
        <v>#REF!</v>
      </c>
    </row>
    <row r="30" spans="1:8" s="99" customFormat="1" ht="20.25" hidden="1" customHeight="1">
      <c r="A30" s="88"/>
      <c r="B30" s="101" t="s">
        <v>148</v>
      </c>
      <c r="C30" s="97" t="e">
        <f>+#REF!</f>
        <v>#REF!</v>
      </c>
      <c r="D30" s="97" t="e">
        <f>+C30</f>
        <v>#REF!</v>
      </c>
      <c r="E30" s="98"/>
      <c r="F30" s="97">
        <v>0</v>
      </c>
      <c r="G30" s="96" t="e">
        <f t="shared" si="12"/>
        <v>#REF!</v>
      </c>
      <c r="H30" s="96" t="e">
        <f t="shared" si="13"/>
        <v>#REF!</v>
      </c>
    </row>
    <row r="31" spans="1:8" s="9" customFormat="1" ht="20.25" hidden="1" customHeight="1">
      <c r="A31" s="88">
        <v>7</v>
      </c>
      <c r="B31" s="93" t="s">
        <v>13</v>
      </c>
      <c r="C31" s="94" t="e">
        <f>+#REF!</f>
        <v>#REF!</v>
      </c>
      <c r="D31" s="94" t="e">
        <f>+C31</f>
        <v>#REF!</v>
      </c>
      <c r="E31" s="98"/>
      <c r="F31" s="95">
        <v>0</v>
      </c>
      <c r="G31" s="96" t="e">
        <f>E31/C31*100</f>
        <v>#REF!</v>
      </c>
      <c r="H31" s="96" t="e">
        <f>F31/D31*100</f>
        <v>#REF!</v>
      </c>
    </row>
    <row r="32" spans="1:8" s="9" customFormat="1" ht="20.25" hidden="1" customHeight="1">
      <c r="A32" s="88">
        <v>8</v>
      </c>
      <c r="B32" s="93" t="s">
        <v>26</v>
      </c>
      <c r="C32" s="94" t="e">
        <f>+#REF!</f>
        <v>#REF!</v>
      </c>
      <c r="D32" s="94" t="e">
        <f t="shared" ref="D32:D38" si="14">+C32</f>
        <v>#REF!</v>
      </c>
      <c r="E32" s="98"/>
      <c r="F32" s="95">
        <v>0</v>
      </c>
      <c r="G32" s="96" t="e">
        <f t="shared" ref="G32:G33" si="15">E32/C32*100</f>
        <v>#REF!</v>
      </c>
      <c r="H32" s="96" t="e">
        <f t="shared" ref="H32:H33" si="16">F32/D32*100</f>
        <v>#REF!</v>
      </c>
    </row>
    <row r="33" spans="1:8" s="9" customFormat="1" ht="39.75" hidden="1" customHeight="1">
      <c r="A33" s="88"/>
      <c r="B33" s="102" t="s">
        <v>162</v>
      </c>
      <c r="C33" s="97" t="e">
        <f>+#REF!</f>
        <v>#REF!</v>
      </c>
      <c r="D33" s="97" t="e">
        <f t="shared" si="14"/>
        <v>#REF!</v>
      </c>
      <c r="E33" s="98"/>
      <c r="F33" s="98">
        <v>0</v>
      </c>
      <c r="G33" s="96" t="e">
        <f t="shared" si="15"/>
        <v>#REF!</v>
      </c>
      <c r="H33" s="96" t="e">
        <f t="shared" si="16"/>
        <v>#REF!</v>
      </c>
    </row>
    <row r="34" spans="1:8" s="9" customFormat="1" ht="20.25" customHeight="1">
      <c r="A34" s="88">
        <v>4</v>
      </c>
      <c r="B34" s="93" t="s">
        <v>9</v>
      </c>
      <c r="C34" s="94" t="e">
        <f>+#REF!</f>
        <v>#REF!</v>
      </c>
      <c r="D34" s="94" t="e">
        <f t="shared" si="14"/>
        <v>#REF!</v>
      </c>
      <c r="E34" s="95">
        <v>10</v>
      </c>
      <c r="F34" s="95">
        <v>10</v>
      </c>
      <c r="G34" s="96" t="e">
        <f t="shared" ref="G34:H38" si="17">E34/C34*100</f>
        <v>#REF!</v>
      </c>
      <c r="H34" s="96" t="e">
        <f t="shared" si="17"/>
        <v>#REF!</v>
      </c>
    </row>
    <row r="35" spans="1:8" s="9" customFormat="1" ht="20.25" customHeight="1">
      <c r="A35" s="88">
        <v>5</v>
      </c>
      <c r="B35" s="93" t="s">
        <v>14</v>
      </c>
      <c r="C35" s="94" t="e">
        <f>SUM(C36,C37)</f>
        <v>#REF!</v>
      </c>
      <c r="D35" s="94" t="e">
        <f>C35-C36</f>
        <v>#REF!</v>
      </c>
      <c r="E35" s="95">
        <f>E36+E37</f>
        <v>30</v>
      </c>
      <c r="F35" s="95">
        <f t="shared" ref="F35:H35" si="18">F36+F37</f>
        <v>10</v>
      </c>
      <c r="G35" s="95" t="e">
        <f t="shared" si="18"/>
        <v>#REF!</v>
      </c>
      <c r="H35" s="95">
        <f t="shared" si="18"/>
        <v>1.8181818181818181</v>
      </c>
    </row>
    <row r="36" spans="1:8" s="9" customFormat="1" ht="20.25" customHeight="1">
      <c r="A36" s="100" t="s">
        <v>12</v>
      </c>
      <c r="B36" s="93" t="s">
        <v>124</v>
      </c>
      <c r="C36" s="97" t="e">
        <f>+#REF!</f>
        <v>#REF!</v>
      </c>
      <c r="D36" s="97"/>
      <c r="E36" s="98">
        <v>20</v>
      </c>
      <c r="F36" s="98"/>
      <c r="G36" s="96" t="e">
        <f>E36/C36*100</f>
        <v>#REF!</v>
      </c>
      <c r="H36" s="96"/>
    </row>
    <row r="37" spans="1:8" s="9" customFormat="1" ht="20.25" customHeight="1">
      <c r="A37" s="100" t="s">
        <v>12</v>
      </c>
      <c r="B37" s="93" t="s">
        <v>146</v>
      </c>
      <c r="C37" s="97" t="e">
        <f>+#REF!</f>
        <v>#REF!</v>
      </c>
      <c r="D37" s="97">
        <v>550</v>
      </c>
      <c r="E37" s="98">
        <v>10</v>
      </c>
      <c r="F37" s="98">
        <v>10</v>
      </c>
      <c r="G37" s="96" t="e">
        <f>E37/C37*100</f>
        <v>#REF!</v>
      </c>
      <c r="H37" s="96">
        <f>F37/D37*100</f>
        <v>1.8181818181818181</v>
      </c>
    </row>
    <row r="38" spans="1:8" s="9" customFormat="1" ht="20.25" customHeight="1">
      <c r="A38" s="88">
        <v>6</v>
      </c>
      <c r="B38" s="93" t="s">
        <v>53</v>
      </c>
      <c r="C38" s="94" t="e">
        <f>+#REF!</f>
        <v>#REF!</v>
      </c>
      <c r="D38" s="94" t="e">
        <f t="shared" si="14"/>
        <v>#REF!</v>
      </c>
      <c r="E38" s="95">
        <v>15</v>
      </c>
      <c r="F38" s="95">
        <v>15</v>
      </c>
      <c r="G38" s="96" t="e">
        <f t="shared" si="17"/>
        <v>#REF!</v>
      </c>
      <c r="H38" s="96" t="e">
        <f t="shared" si="17"/>
        <v>#REF!</v>
      </c>
    </row>
  </sheetData>
  <mergeCells count="15">
    <mergeCell ref="B1:H1"/>
    <mergeCell ref="F6:F7"/>
    <mergeCell ref="G6:G7"/>
    <mergeCell ref="H6:H7"/>
    <mergeCell ref="A2:H2"/>
    <mergeCell ref="E5:F5"/>
    <mergeCell ref="G5:H5"/>
    <mergeCell ref="A3:H3"/>
    <mergeCell ref="A5:A7"/>
    <mergeCell ref="B5:B7"/>
    <mergeCell ref="C5:D5"/>
    <mergeCell ref="C6:C7"/>
    <mergeCell ref="D6:D7"/>
    <mergeCell ref="E6:E7"/>
    <mergeCell ref="E4:H4"/>
  </mergeCells>
  <phoneticPr fontId="15" type="noConversion"/>
  <printOptions horizontalCentered="1"/>
  <pageMargins left="0.59" right="0" top="0.44" bottom="0.17" header="0.5" footer="0.2"/>
  <pageSetup paperSize="9" fitToHeight="0" orientation="portrait" r:id="rId1"/>
  <headerFooter alignWithMargins="0">
    <oddHeader xml:space="preserve">&amp;C                                                                                                                                  </oddHeader>
    <oddFooter xml:space="preserve">&amp;C&amp;".VnTime,Italic"&amp;8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H54"/>
  <sheetViews>
    <sheetView view="pageBreakPreview" zoomScaleNormal="100" zoomScaleSheetLayoutView="100" workbookViewId="0">
      <pane xSplit="3" ySplit="9" topLeftCell="D47" activePane="bottomRight" state="frozen"/>
      <selection pane="topRight" activeCell="D1" sqref="D1"/>
      <selection pane="bottomLeft" activeCell="A10" sqref="A10"/>
      <selection pane="bottomRight" activeCell="D35" sqref="D35"/>
    </sheetView>
  </sheetViews>
  <sheetFormatPr defaultColWidth="9" defaultRowHeight="15.75"/>
  <cols>
    <col min="1" max="1" width="6.375" style="82" customWidth="1"/>
    <col min="2" max="2" width="68.5" style="82" customWidth="1"/>
    <col min="3" max="3" width="11.125" style="82" hidden="1" customWidth="1"/>
    <col min="4" max="4" width="20.625" style="82" customWidth="1"/>
    <col min="5" max="6" width="10.25" style="82" hidden="1" customWidth="1"/>
    <col min="7" max="7" width="9" style="82"/>
    <col min="8" max="8" width="18.875" style="82" customWidth="1"/>
    <col min="9" max="16384" width="9" style="82"/>
  </cols>
  <sheetData>
    <row r="1" spans="1:8" ht="24.75" customHeight="1">
      <c r="A1" s="81"/>
      <c r="B1" s="262" t="s">
        <v>118</v>
      </c>
      <c r="C1" s="262"/>
      <c r="D1" s="262"/>
      <c r="E1" s="262"/>
      <c r="F1" s="262"/>
    </row>
    <row r="2" spans="1:8" ht="21" customHeight="1">
      <c r="A2" s="263" t="s">
        <v>163</v>
      </c>
      <c r="B2" s="263"/>
      <c r="C2" s="263"/>
      <c r="D2" s="263"/>
      <c r="E2" s="263"/>
      <c r="F2" s="263"/>
    </row>
    <row r="3" spans="1:8" ht="17.25" customHeight="1">
      <c r="A3" s="264" t="str">
        <f>'PL15'!A3</f>
        <v>(Kèm theo Nghị quyết số       /NQ-HĐND ngày      tháng 10 năm 2025 của HĐND xã Quài Tở)</v>
      </c>
      <c r="B3" s="264"/>
      <c r="C3" s="264"/>
      <c r="D3" s="264"/>
      <c r="E3" s="264"/>
      <c r="F3" s="264"/>
      <c r="G3" s="83"/>
    </row>
    <row r="4" spans="1:8" ht="30" customHeight="1">
      <c r="A4" s="84"/>
      <c r="B4" s="84"/>
      <c r="C4" s="267" t="s">
        <v>66</v>
      </c>
      <c r="D4" s="267"/>
      <c r="E4" s="267"/>
      <c r="F4" s="267"/>
    </row>
    <row r="5" spans="1:8" s="103" customFormat="1" ht="18.75">
      <c r="A5" s="265" t="s">
        <v>43</v>
      </c>
      <c r="B5" s="266" t="s">
        <v>2</v>
      </c>
      <c r="C5" s="265" t="s">
        <v>145</v>
      </c>
      <c r="D5" s="265" t="s">
        <v>157</v>
      </c>
      <c r="E5" s="266" t="s">
        <v>44</v>
      </c>
      <c r="F5" s="266"/>
    </row>
    <row r="6" spans="1:8" s="103" customFormat="1" ht="18.75">
      <c r="A6" s="265"/>
      <c r="B6" s="266"/>
      <c r="C6" s="265"/>
      <c r="D6" s="265"/>
      <c r="E6" s="265" t="s">
        <v>67</v>
      </c>
      <c r="F6" s="265" t="s">
        <v>100</v>
      </c>
    </row>
    <row r="7" spans="1:8" s="103" customFormat="1" ht="18.75">
      <c r="A7" s="265"/>
      <c r="B7" s="266"/>
      <c r="C7" s="265"/>
      <c r="D7" s="265"/>
      <c r="E7" s="265"/>
      <c r="F7" s="265"/>
    </row>
    <row r="8" spans="1:8" s="103" customFormat="1" ht="18.75">
      <c r="A8" s="155" t="s">
        <v>5</v>
      </c>
      <c r="B8" s="155" t="s">
        <v>6</v>
      </c>
      <c r="C8" s="155">
        <v>1</v>
      </c>
      <c r="D8" s="155">
        <v>2</v>
      </c>
      <c r="E8" s="155" t="s">
        <v>68</v>
      </c>
      <c r="F8" s="155" t="s">
        <v>69</v>
      </c>
    </row>
    <row r="9" spans="1:8" s="103" customFormat="1" ht="18.75">
      <c r="A9" s="155"/>
      <c r="B9" s="104" t="s">
        <v>73</v>
      </c>
      <c r="C9" s="105" t="e">
        <f>C10+C39</f>
        <v>#REF!</v>
      </c>
      <c r="D9" s="105">
        <f>D10+D39</f>
        <v>128930</v>
      </c>
      <c r="E9" s="105" t="e">
        <f>D9-C9</f>
        <v>#REF!</v>
      </c>
      <c r="F9" s="106" t="e">
        <f>D9/C9*100</f>
        <v>#REF!</v>
      </c>
      <c r="G9" s="107"/>
    </row>
    <row r="10" spans="1:8" s="103" customFormat="1" ht="18.75">
      <c r="A10" s="155" t="s">
        <v>5</v>
      </c>
      <c r="B10" s="104" t="s">
        <v>78</v>
      </c>
      <c r="C10" s="105" t="e">
        <f>C11+C23+C37+C38</f>
        <v>#REF!</v>
      </c>
      <c r="D10" s="105">
        <f>D11+D23+D37</f>
        <v>82003</v>
      </c>
      <c r="E10" s="105" t="e">
        <f t="shared" ref="E10:E50" si="0">D10-C10</f>
        <v>#REF!</v>
      </c>
      <c r="F10" s="106" t="e">
        <f>D10/C10*100</f>
        <v>#REF!</v>
      </c>
      <c r="H10" s="107"/>
    </row>
    <row r="11" spans="1:8" s="103" customFormat="1" ht="18.75">
      <c r="A11" s="155" t="s">
        <v>15</v>
      </c>
      <c r="B11" s="104" t="s">
        <v>35</v>
      </c>
      <c r="C11" s="105" t="e">
        <f>C18</f>
        <v>#REF!</v>
      </c>
      <c r="D11" s="105">
        <v>0</v>
      </c>
      <c r="E11" s="105">
        <f>E12</f>
        <v>-36645</v>
      </c>
      <c r="F11" s="106">
        <f>F12</f>
        <v>0</v>
      </c>
    </row>
    <row r="12" spans="1:8" s="103" customFormat="1" ht="18.75" hidden="1">
      <c r="A12" s="108">
        <v>1</v>
      </c>
      <c r="B12" s="109" t="s">
        <v>54</v>
      </c>
      <c r="C12" s="110">
        <f>C13</f>
        <v>36645</v>
      </c>
      <c r="D12" s="110">
        <v>0</v>
      </c>
      <c r="E12" s="110">
        <f>E13</f>
        <v>-36645</v>
      </c>
      <c r="F12" s="111">
        <f>D12/C12*100</f>
        <v>0</v>
      </c>
    </row>
    <row r="13" spans="1:8" s="103" customFormat="1" ht="18.75" hidden="1">
      <c r="A13" s="108"/>
      <c r="B13" s="109" t="s">
        <v>98</v>
      </c>
      <c r="C13" s="110">
        <f>SUM(C14:C17)</f>
        <v>36645</v>
      </c>
      <c r="D13" s="110">
        <v>0</v>
      </c>
      <c r="E13" s="110">
        <f>SUM(E14:E17)</f>
        <v>-36645</v>
      </c>
      <c r="F13" s="111">
        <f t="shared" ref="F13:F20" si="1">D13/C13*100</f>
        <v>0</v>
      </c>
    </row>
    <row r="14" spans="1:8" s="103" customFormat="1" ht="18.75" hidden="1">
      <c r="A14" s="112" t="s">
        <v>12</v>
      </c>
      <c r="B14" s="109" t="s">
        <v>137</v>
      </c>
      <c r="C14" s="110">
        <v>2966</v>
      </c>
      <c r="D14" s="110"/>
      <c r="E14" s="110">
        <f>D14-C14</f>
        <v>-2966</v>
      </c>
      <c r="F14" s="111">
        <f t="shared" si="1"/>
        <v>0</v>
      </c>
    </row>
    <row r="15" spans="1:8" s="103" customFormat="1" ht="18.75" hidden="1">
      <c r="A15" s="112" t="s">
        <v>12</v>
      </c>
      <c r="B15" s="109" t="s">
        <v>30</v>
      </c>
      <c r="C15" s="110">
        <v>1600</v>
      </c>
      <c r="D15" s="110"/>
      <c r="E15" s="110">
        <f>D15-C15</f>
        <v>-1600</v>
      </c>
      <c r="F15" s="111">
        <f>D15/C15*100</f>
        <v>0</v>
      </c>
    </row>
    <row r="16" spans="1:8" s="103" customFormat="1" ht="18.75" hidden="1">
      <c r="A16" s="112" t="s">
        <v>12</v>
      </c>
      <c r="B16" s="109" t="s">
        <v>86</v>
      </c>
      <c r="C16" s="110">
        <v>32079</v>
      </c>
      <c r="D16" s="110"/>
      <c r="E16" s="110">
        <f>D16-C16</f>
        <v>-32079</v>
      </c>
      <c r="F16" s="111">
        <f t="shared" si="1"/>
        <v>0</v>
      </c>
    </row>
    <row r="17" spans="1:7" s="103" customFormat="1" ht="18.75" hidden="1">
      <c r="A17" s="112" t="s">
        <v>12</v>
      </c>
      <c r="B17" s="109" t="s">
        <v>138</v>
      </c>
      <c r="C17" s="110"/>
      <c r="D17" s="110"/>
      <c r="E17" s="110">
        <f>D17-C17</f>
        <v>0</v>
      </c>
      <c r="F17" s="111"/>
    </row>
    <row r="18" spans="1:7" s="103" customFormat="1" ht="18.75" hidden="1">
      <c r="A18" s="108"/>
      <c r="B18" s="109" t="s">
        <v>99</v>
      </c>
      <c r="C18" s="110" t="e">
        <f>SUM(C19:C21)</f>
        <v>#REF!</v>
      </c>
      <c r="D18" s="110">
        <v>0</v>
      </c>
      <c r="E18" s="110" t="e">
        <f>E19+E20</f>
        <v>#REF!</v>
      </c>
      <c r="F18" s="111" t="e">
        <f t="shared" si="1"/>
        <v>#REF!</v>
      </c>
      <c r="G18" s="107"/>
    </row>
    <row r="19" spans="1:7" s="103" customFormat="1" ht="18.75" hidden="1">
      <c r="A19" s="112" t="s">
        <v>12</v>
      </c>
      <c r="B19" s="109" t="s">
        <v>139</v>
      </c>
      <c r="C19" s="110" t="e">
        <f>+#REF!</f>
        <v>#REF!</v>
      </c>
      <c r="D19" s="110"/>
      <c r="E19" s="110" t="e">
        <f>D19-C19</f>
        <v>#REF!</v>
      </c>
      <c r="F19" s="111" t="e">
        <f t="shared" si="1"/>
        <v>#REF!</v>
      </c>
    </row>
    <row r="20" spans="1:7" s="103" customFormat="1" ht="18.75" hidden="1">
      <c r="A20" s="112" t="s">
        <v>12</v>
      </c>
      <c r="B20" s="109" t="s">
        <v>140</v>
      </c>
      <c r="C20" s="110" t="e">
        <f>+#REF!</f>
        <v>#REF!</v>
      </c>
      <c r="D20" s="110"/>
      <c r="E20" s="110" t="e">
        <f>D20-C20</f>
        <v>#REF!</v>
      </c>
      <c r="F20" s="111" t="e">
        <f t="shared" si="1"/>
        <v>#REF!</v>
      </c>
    </row>
    <row r="21" spans="1:7" s="103" customFormat="1" ht="18.75" hidden="1">
      <c r="A21" s="112" t="s">
        <v>12</v>
      </c>
      <c r="B21" s="109" t="s">
        <v>159</v>
      </c>
      <c r="C21" s="110"/>
      <c r="D21" s="110"/>
      <c r="E21" s="110"/>
      <c r="F21" s="111"/>
    </row>
    <row r="22" spans="1:7" s="103" customFormat="1" ht="18.75" hidden="1">
      <c r="A22" s="108">
        <v>2</v>
      </c>
      <c r="B22" s="109" t="s">
        <v>97</v>
      </c>
      <c r="C22" s="110"/>
      <c r="D22" s="110"/>
      <c r="E22" s="110"/>
      <c r="F22" s="111"/>
    </row>
    <row r="23" spans="1:7" s="103" customFormat="1" ht="18.75">
      <c r="A23" s="155" t="s">
        <v>16</v>
      </c>
      <c r="B23" s="104" t="s">
        <v>20</v>
      </c>
      <c r="C23" s="105" t="e">
        <f>SUM(C24:C36)</f>
        <v>#REF!</v>
      </c>
      <c r="D23" s="105">
        <f>SUM(D24:D35)</f>
        <v>79754</v>
      </c>
      <c r="E23" s="105" t="e">
        <f t="shared" si="0"/>
        <v>#REF!</v>
      </c>
      <c r="F23" s="106" t="e">
        <f t="shared" ref="F23:F36" si="2">D23/C23*100</f>
        <v>#REF!</v>
      </c>
    </row>
    <row r="24" spans="1:7" s="103" customFormat="1" ht="18.75">
      <c r="A24" s="108">
        <v>1</v>
      </c>
      <c r="B24" s="109" t="s">
        <v>126</v>
      </c>
      <c r="C24" s="110" t="e">
        <f>+#REF!</f>
        <v>#REF!</v>
      </c>
      <c r="D24" s="159">
        <v>43268</v>
      </c>
      <c r="E24" s="110" t="e">
        <f>D24-C24</f>
        <v>#REF!</v>
      </c>
      <c r="F24" s="111" t="e">
        <f>D24/C24*100</f>
        <v>#REF!</v>
      </c>
      <c r="G24" s="107"/>
    </row>
    <row r="25" spans="1:7" s="103" customFormat="1" ht="18.75">
      <c r="A25" s="108">
        <v>2</v>
      </c>
      <c r="B25" s="109" t="s">
        <v>166</v>
      </c>
      <c r="C25" s="110" t="e">
        <f>+#REF!</f>
        <v>#REF!</v>
      </c>
      <c r="D25" s="110"/>
      <c r="E25" s="110" t="e">
        <f>D25-C25</f>
        <v>#REF!</v>
      </c>
      <c r="F25" s="111" t="e">
        <f>D25/C25*100</f>
        <v>#REF!</v>
      </c>
    </row>
    <row r="26" spans="1:7" s="103" customFormat="1" ht="18.75">
      <c r="A26" s="108">
        <v>3</v>
      </c>
      <c r="B26" s="109" t="s">
        <v>27</v>
      </c>
      <c r="C26" s="110" t="e">
        <f>+#REF!</f>
        <v>#REF!</v>
      </c>
      <c r="D26" s="110">
        <v>900</v>
      </c>
      <c r="E26" s="110" t="e">
        <f>D26-C26</f>
        <v>#REF!</v>
      </c>
      <c r="F26" s="111" t="e">
        <f>D26/C26*100</f>
        <v>#REF!</v>
      </c>
    </row>
    <row r="27" spans="1:7" s="103" customFormat="1" ht="18.75">
      <c r="A27" s="108">
        <v>4</v>
      </c>
      <c r="B27" s="109" t="s">
        <v>28</v>
      </c>
      <c r="C27" s="110" t="e">
        <f>+#REF!</f>
        <v>#REF!</v>
      </c>
      <c r="D27" s="110">
        <v>1239</v>
      </c>
      <c r="E27" s="110" t="e">
        <f>D27-C27</f>
        <v>#REF!</v>
      </c>
      <c r="F27" s="111" t="e">
        <f>D27/C27*100</f>
        <v>#REF!</v>
      </c>
    </row>
    <row r="28" spans="1:7" s="103" customFormat="1" ht="18.75">
      <c r="A28" s="108">
        <v>5</v>
      </c>
      <c r="B28" s="109" t="s">
        <v>29</v>
      </c>
      <c r="C28" s="110" t="e">
        <f>+#REF!</f>
        <v>#REF!</v>
      </c>
      <c r="D28" s="110"/>
      <c r="E28" s="110" t="e">
        <f t="shared" si="0"/>
        <v>#REF!</v>
      </c>
      <c r="F28" s="111" t="e">
        <f t="shared" si="2"/>
        <v>#REF!</v>
      </c>
    </row>
    <row r="29" spans="1:7" s="103" customFormat="1" ht="18.75">
      <c r="A29" s="108">
        <v>6</v>
      </c>
      <c r="B29" s="109" t="s">
        <v>30</v>
      </c>
      <c r="C29" s="110" t="e">
        <f>+#REF!</f>
        <v>#REF!</v>
      </c>
      <c r="D29" s="110">
        <f>615+155</f>
        <v>770</v>
      </c>
      <c r="E29" s="110" t="e">
        <f t="shared" si="0"/>
        <v>#REF!</v>
      </c>
      <c r="F29" s="111" t="e">
        <f t="shared" si="2"/>
        <v>#REF!</v>
      </c>
    </row>
    <row r="30" spans="1:7" s="103" customFormat="1" ht="18.75">
      <c r="A30" s="108">
        <v>7</v>
      </c>
      <c r="B30" s="109" t="s">
        <v>31</v>
      </c>
      <c r="C30" s="110" t="e">
        <f>+#REF!</f>
        <v>#REF!</v>
      </c>
      <c r="D30" s="110">
        <v>22</v>
      </c>
      <c r="E30" s="110" t="e">
        <f t="shared" si="0"/>
        <v>#REF!</v>
      </c>
      <c r="F30" s="111" t="e">
        <f t="shared" si="2"/>
        <v>#REF!</v>
      </c>
    </row>
    <row r="31" spans="1:7" s="103" customFormat="1" ht="18.75">
      <c r="A31" s="108">
        <v>8</v>
      </c>
      <c r="B31" s="109" t="s">
        <v>32</v>
      </c>
      <c r="C31" s="110" t="e">
        <f>+#REF!</f>
        <v>#REF!</v>
      </c>
      <c r="D31" s="110">
        <v>25</v>
      </c>
      <c r="E31" s="110" t="e">
        <f t="shared" si="0"/>
        <v>#REF!</v>
      </c>
      <c r="F31" s="111" t="e">
        <f t="shared" si="2"/>
        <v>#REF!</v>
      </c>
    </row>
    <row r="32" spans="1:7" s="103" customFormat="1" ht="18.75">
      <c r="A32" s="108">
        <v>9</v>
      </c>
      <c r="B32" s="109" t="s">
        <v>33</v>
      </c>
      <c r="C32" s="110" t="e">
        <f>+#REF!</f>
        <v>#REF!</v>
      </c>
      <c r="D32" s="110">
        <v>577</v>
      </c>
      <c r="E32" s="110" t="e">
        <f t="shared" si="0"/>
        <v>#REF!</v>
      </c>
      <c r="F32" s="111" t="e">
        <f t="shared" si="2"/>
        <v>#REF!</v>
      </c>
    </row>
    <row r="33" spans="1:6" s="103" customFormat="1" ht="18.75">
      <c r="A33" s="108">
        <v>10</v>
      </c>
      <c r="B33" s="109" t="s">
        <v>122</v>
      </c>
      <c r="C33" s="110" t="e">
        <f>+#REF!</f>
        <v>#REF!</v>
      </c>
      <c r="D33" s="110">
        <v>2133</v>
      </c>
      <c r="E33" s="110" t="e">
        <f t="shared" si="0"/>
        <v>#REF!</v>
      </c>
      <c r="F33" s="111" t="e">
        <f t="shared" si="2"/>
        <v>#REF!</v>
      </c>
    </row>
    <row r="34" spans="1:6" s="103" customFormat="1" ht="18.75">
      <c r="A34" s="108">
        <v>11</v>
      </c>
      <c r="B34" s="109" t="s">
        <v>114</v>
      </c>
      <c r="C34" s="110" t="e">
        <f>+#REF!</f>
        <v>#REF!</v>
      </c>
      <c r="D34" s="110">
        <f>23260-155</f>
        <v>23105</v>
      </c>
      <c r="E34" s="110" t="e">
        <f t="shared" si="0"/>
        <v>#REF!</v>
      </c>
      <c r="F34" s="111" t="e">
        <f t="shared" si="2"/>
        <v>#REF!</v>
      </c>
    </row>
    <row r="35" spans="1:6" s="103" customFormat="1" ht="18.75">
      <c r="A35" s="108">
        <v>12</v>
      </c>
      <c r="B35" s="109" t="s">
        <v>21</v>
      </c>
      <c r="C35" s="110" t="e">
        <f>+#REF!</f>
        <v>#REF!</v>
      </c>
      <c r="D35" s="110">
        <v>7715</v>
      </c>
      <c r="E35" s="110" t="e">
        <f t="shared" si="0"/>
        <v>#REF!</v>
      </c>
      <c r="F35" s="111" t="e">
        <f t="shared" si="2"/>
        <v>#REF!</v>
      </c>
    </row>
    <row r="36" spans="1:6" s="103" customFormat="1" ht="18.75" hidden="1">
      <c r="A36" s="108">
        <v>13</v>
      </c>
      <c r="B36" s="109" t="s">
        <v>34</v>
      </c>
      <c r="C36" s="110" t="e">
        <f>+#REF!</f>
        <v>#REF!</v>
      </c>
      <c r="D36" s="159"/>
      <c r="E36" s="110" t="e">
        <f t="shared" si="0"/>
        <v>#REF!</v>
      </c>
      <c r="F36" s="111" t="e">
        <f t="shared" si="2"/>
        <v>#REF!</v>
      </c>
    </row>
    <row r="37" spans="1:6" s="103" customFormat="1" ht="18.75">
      <c r="A37" s="155" t="s">
        <v>17</v>
      </c>
      <c r="B37" s="104" t="s">
        <v>22</v>
      </c>
      <c r="C37" s="105" t="e">
        <f>+#REF!</f>
        <v>#REF!</v>
      </c>
      <c r="D37" s="105">
        <v>2249</v>
      </c>
      <c r="E37" s="105" t="e">
        <f>D37-C37</f>
        <v>#REF!</v>
      </c>
      <c r="F37" s="106" t="e">
        <f>D37/C37*100</f>
        <v>#REF!</v>
      </c>
    </row>
    <row r="38" spans="1:6" s="103" customFormat="1" ht="18.75" hidden="1">
      <c r="A38" s="155" t="s">
        <v>18</v>
      </c>
      <c r="B38" s="104" t="s">
        <v>55</v>
      </c>
      <c r="C38" s="105"/>
      <c r="D38" s="105"/>
      <c r="E38" s="105">
        <f t="shared" si="0"/>
        <v>0</v>
      </c>
      <c r="F38" s="111"/>
    </row>
    <row r="39" spans="1:6" s="103" customFormat="1" ht="18.75">
      <c r="A39" s="155" t="s">
        <v>6</v>
      </c>
      <c r="B39" s="113" t="s">
        <v>79</v>
      </c>
      <c r="C39" s="105" t="e">
        <f>C40+C50</f>
        <v>#REF!</v>
      </c>
      <c r="D39" s="105">
        <f>D40+D50</f>
        <v>46927</v>
      </c>
      <c r="E39" s="105" t="e">
        <f t="shared" si="0"/>
        <v>#REF!</v>
      </c>
      <c r="F39" s="106" t="e">
        <f>D39/C39*100</f>
        <v>#REF!</v>
      </c>
    </row>
    <row r="40" spans="1:6" s="103" customFormat="1" ht="18.75">
      <c r="A40" s="155" t="s">
        <v>15</v>
      </c>
      <c r="B40" s="104" t="s">
        <v>76</v>
      </c>
      <c r="C40" s="105" t="e">
        <f>C41+C47+C44</f>
        <v>#REF!</v>
      </c>
      <c r="D40" s="105">
        <f>D41+D44+D47</f>
        <v>39007</v>
      </c>
      <c r="E40" s="105" t="e">
        <f t="shared" si="0"/>
        <v>#REF!</v>
      </c>
      <c r="F40" s="106" t="e">
        <f t="shared" ref="F40:F50" si="3">D40/C40*100</f>
        <v>#REF!</v>
      </c>
    </row>
    <row r="41" spans="1:6" s="103" customFormat="1" ht="37.5">
      <c r="A41" s="108">
        <v>1</v>
      </c>
      <c r="B41" s="114" t="s">
        <v>134</v>
      </c>
      <c r="C41" s="110" t="e">
        <f>C42+C43</f>
        <v>#REF!</v>
      </c>
      <c r="D41" s="110">
        <f>D42+D43</f>
        <v>10472</v>
      </c>
      <c r="E41" s="110" t="e">
        <f t="shared" si="0"/>
        <v>#REF!</v>
      </c>
      <c r="F41" s="111" t="e">
        <f t="shared" si="3"/>
        <v>#REF!</v>
      </c>
    </row>
    <row r="42" spans="1:6" s="103" customFormat="1" ht="18.75">
      <c r="A42" s="108"/>
      <c r="B42" s="109" t="s">
        <v>112</v>
      </c>
      <c r="C42" s="110" t="e">
        <f>+#REF!</f>
        <v>#REF!</v>
      </c>
      <c r="D42" s="110"/>
      <c r="E42" s="110" t="e">
        <f t="shared" si="0"/>
        <v>#REF!</v>
      </c>
      <c r="F42" s="111" t="e">
        <f t="shared" si="3"/>
        <v>#REF!</v>
      </c>
    </row>
    <row r="43" spans="1:6" s="103" customFormat="1" ht="18.75">
      <c r="A43" s="108"/>
      <c r="B43" s="109" t="s">
        <v>113</v>
      </c>
      <c r="C43" s="110" t="e">
        <f>+#REF!</f>
        <v>#REF!</v>
      </c>
      <c r="D43" s="110">
        <v>10472</v>
      </c>
      <c r="E43" s="110" t="e">
        <f t="shared" si="0"/>
        <v>#REF!</v>
      </c>
      <c r="F43" s="111" t="e">
        <f t="shared" si="3"/>
        <v>#REF!</v>
      </c>
    </row>
    <row r="44" spans="1:6" s="103" customFormat="1" ht="18.75">
      <c r="A44" s="108">
        <v>2</v>
      </c>
      <c r="B44" s="114" t="s">
        <v>135</v>
      </c>
      <c r="C44" s="110" t="e">
        <f>C45+C46</f>
        <v>#REF!</v>
      </c>
      <c r="D44" s="110">
        <f>D45+D46</f>
        <v>27299</v>
      </c>
      <c r="E44" s="110" t="e">
        <f>D44-C44</f>
        <v>#REF!</v>
      </c>
      <c r="F44" s="111" t="e">
        <f t="shared" si="3"/>
        <v>#REF!</v>
      </c>
    </row>
    <row r="45" spans="1:6" s="103" customFormat="1" ht="18.75">
      <c r="A45" s="108"/>
      <c r="B45" s="109" t="s">
        <v>112</v>
      </c>
      <c r="C45" s="110" t="e">
        <f>+#REF!</f>
        <v>#REF!</v>
      </c>
      <c r="D45" s="110"/>
      <c r="E45" s="110" t="e">
        <f>D45-C45</f>
        <v>#REF!</v>
      </c>
      <c r="F45" s="111"/>
    </row>
    <row r="46" spans="1:6" s="103" customFormat="1" ht="18.75">
      <c r="A46" s="108"/>
      <c r="B46" s="109" t="s">
        <v>113</v>
      </c>
      <c r="C46" s="110" t="e">
        <f>+#REF!</f>
        <v>#REF!</v>
      </c>
      <c r="D46" s="110">
        <v>27299</v>
      </c>
      <c r="E46" s="110" t="e">
        <f>D46-C46</f>
        <v>#REF!</v>
      </c>
      <c r="F46" s="111" t="e">
        <f t="shared" si="3"/>
        <v>#REF!</v>
      </c>
    </row>
    <row r="47" spans="1:6" s="103" customFormat="1" ht="18.75">
      <c r="A47" s="108">
        <v>3</v>
      </c>
      <c r="B47" s="109" t="s">
        <v>111</v>
      </c>
      <c r="C47" s="110" t="e">
        <f>C48+C49</f>
        <v>#REF!</v>
      </c>
      <c r="D47" s="110">
        <f>D48+D49</f>
        <v>1236</v>
      </c>
      <c r="E47" s="110" t="e">
        <f t="shared" si="0"/>
        <v>#REF!</v>
      </c>
      <c r="F47" s="111" t="e">
        <f t="shared" si="3"/>
        <v>#REF!</v>
      </c>
    </row>
    <row r="48" spans="1:6" s="103" customFormat="1" ht="18.75">
      <c r="A48" s="108"/>
      <c r="B48" s="109" t="s">
        <v>112</v>
      </c>
      <c r="C48" s="110" t="e">
        <f>+#REF!</f>
        <v>#REF!</v>
      </c>
      <c r="D48" s="110"/>
      <c r="E48" s="110" t="e">
        <f t="shared" si="0"/>
        <v>#REF!</v>
      </c>
      <c r="F48" s="111"/>
    </row>
    <row r="49" spans="1:6" s="103" customFormat="1" ht="18.75">
      <c r="A49" s="108"/>
      <c r="B49" s="109" t="s">
        <v>113</v>
      </c>
      <c r="C49" s="110" t="e">
        <f>+#REF!</f>
        <v>#REF!</v>
      </c>
      <c r="D49" s="110">
        <v>1236</v>
      </c>
      <c r="E49" s="110" t="e">
        <f t="shared" si="0"/>
        <v>#REF!</v>
      </c>
      <c r="F49" s="111" t="e">
        <f t="shared" si="3"/>
        <v>#REF!</v>
      </c>
    </row>
    <row r="50" spans="1:6" s="103" customFormat="1" ht="42.75" customHeight="1">
      <c r="A50" s="155" t="s">
        <v>16</v>
      </c>
      <c r="B50" s="115" t="s">
        <v>160</v>
      </c>
      <c r="C50" s="105" t="e">
        <f>#REF!+#REF!</f>
        <v>#REF!</v>
      </c>
      <c r="D50" s="105">
        <f>D53+D54</f>
        <v>7920</v>
      </c>
      <c r="E50" s="105" t="e">
        <f t="shared" si="0"/>
        <v>#REF!</v>
      </c>
      <c r="F50" s="106" t="e">
        <f t="shared" si="3"/>
        <v>#REF!</v>
      </c>
    </row>
    <row r="51" spans="1:6" s="103" customFormat="1" ht="21.75" hidden="1" customHeight="1">
      <c r="A51" s="108">
        <v>1</v>
      </c>
      <c r="B51" s="109" t="s">
        <v>136</v>
      </c>
      <c r="C51" s="110" t="e">
        <f>+#REF!</f>
        <v>#REF!</v>
      </c>
      <c r="D51" s="110"/>
      <c r="E51" s="110" t="e">
        <f>D51-C51</f>
        <v>#REF!</v>
      </c>
      <c r="F51" s="111" t="e">
        <f>D51/C51*100</f>
        <v>#REF!</v>
      </c>
    </row>
    <row r="52" spans="1:6" s="103" customFormat="1" ht="21.75" hidden="1" customHeight="1">
      <c r="A52" s="108">
        <v>2</v>
      </c>
      <c r="B52" s="109" t="s">
        <v>155</v>
      </c>
      <c r="C52" s="110" t="e">
        <f>+#REF!</f>
        <v>#REF!</v>
      </c>
      <c r="D52" s="110"/>
      <c r="E52" s="110" t="e">
        <f>D52-C52</f>
        <v>#REF!</v>
      </c>
      <c r="F52" s="111" t="e">
        <f>D52/C52*100</f>
        <v>#REF!</v>
      </c>
    </row>
    <row r="53" spans="1:6" s="103" customFormat="1" ht="21.75" customHeight="1">
      <c r="A53" s="108">
        <v>1</v>
      </c>
      <c r="B53" s="109" t="s">
        <v>167</v>
      </c>
      <c r="C53" s="110"/>
      <c r="D53" s="110">
        <v>7110</v>
      </c>
      <c r="E53" s="110"/>
      <c r="F53" s="111"/>
    </row>
    <row r="54" spans="1:6" s="103" customFormat="1" ht="21.75" customHeight="1">
      <c r="A54" s="108">
        <v>2</v>
      </c>
      <c r="B54" s="109" t="s">
        <v>168</v>
      </c>
      <c r="C54" s="110"/>
      <c r="D54" s="110">
        <v>810</v>
      </c>
      <c r="E54" s="110"/>
      <c r="F54" s="111"/>
    </row>
  </sheetData>
  <mergeCells count="11">
    <mergeCell ref="B1:F1"/>
    <mergeCell ref="A2:F2"/>
    <mergeCell ref="A3:F3"/>
    <mergeCell ref="A5:A7"/>
    <mergeCell ref="B5:B7"/>
    <mergeCell ref="C5:C7"/>
    <mergeCell ref="D5:D7"/>
    <mergeCell ref="E5:F5"/>
    <mergeCell ref="E6:E7"/>
    <mergeCell ref="F6:F7"/>
    <mergeCell ref="C4:F4"/>
  </mergeCells>
  <phoneticPr fontId="15" type="noConversion"/>
  <printOptions horizontalCentered="1"/>
  <pageMargins left="0.55118110236220474" right="0.11811023622047245" top="0.31496062992125984" bottom="0.59055118110236227" header="0.23622047244094491" footer="0.70866141732283472"/>
  <pageSetup paperSize="9" scale="90" fitToHeight="0" orientation="portrait" r:id="rId1"/>
  <headerFooter alignWithMargins="0">
    <oddHeader xml:space="preserve">&amp;C                                                                                                                                  </oddHeader>
    <oddFooter xml:space="preserve">&amp;C&amp;".VnTime,Italic"&amp;8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37"/>
  <sheetViews>
    <sheetView view="pageBreakPreview" topLeftCell="A7" zoomScaleNormal="100" zoomScaleSheetLayoutView="100" workbookViewId="0">
      <selection activeCell="A3" sqref="A3:C3"/>
    </sheetView>
  </sheetViews>
  <sheetFormatPr defaultColWidth="9" defaultRowHeight="15.75"/>
  <cols>
    <col min="1" max="1" width="5.125" style="4" customWidth="1"/>
    <col min="2" max="2" width="64.125" style="4" customWidth="1"/>
    <col min="3" max="3" width="16.625" style="75" customWidth="1"/>
    <col min="4" max="4" width="13" style="4" customWidth="1"/>
    <col min="5" max="5" width="10.75" style="4" customWidth="1"/>
    <col min="6" max="16384" width="9" style="4"/>
  </cols>
  <sheetData>
    <row r="1" spans="1:5" ht="21" customHeight="1">
      <c r="A1" s="7"/>
      <c r="B1" s="252" t="s">
        <v>108</v>
      </c>
      <c r="C1" s="252"/>
    </row>
    <row r="2" spans="1:5" ht="21" customHeight="1">
      <c r="A2" s="268" t="s">
        <v>179</v>
      </c>
      <c r="B2" s="268"/>
      <c r="C2" s="268"/>
    </row>
    <row r="3" spans="1:5" ht="21" customHeight="1">
      <c r="A3" s="269" t="str">
        <f>'PL15'!A3</f>
        <v>(Kèm theo Nghị quyết số       /NQ-HĐND ngày      tháng 10 năm 2025 của HĐND xã Quài Tở)</v>
      </c>
      <c r="B3" s="269"/>
      <c r="C3" s="269"/>
    </row>
    <row r="4" spans="1:5" ht="23.25" customHeight="1">
      <c r="A4" s="10"/>
      <c r="B4" s="10"/>
      <c r="C4" s="8" t="s">
        <v>66</v>
      </c>
    </row>
    <row r="5" spans="1:5" s="5" customFormat="1" ht="9.75" customHeight="1">
      <c r="A5" s="257" t="s">
        <v>43</v>
      </c>
      <c r="B5" s="257" t="s">
        <v>2</v>
      </c>
      <c r="C5" s="260" t="s">
        <v>3</v>
      </c>
    </row>
    <row r="6" spans="1:5" s="5" customFormat="1" ht="9.75" customHeight="1">
      <c r="A6" s="257"/>
      <c r="B6" s="257"/>
      <c r="C6" s="260"/>
    </row>
    <row r="7" spans="1:5" s="5" customFormat="1" ht="9.75" customHeight="1">
      <c r="A7" s="257"/>
      <c r="B7" s="257"/>
      <c r="C7" s="260"/>
    </row>
    <row r="8" spans="1:5" s="116" customFormat="1" ht="17.25" customHeight="1">
      <c r="A8" s="154" t="s">
        <v>5</v>
      </c>
      <c r="B8" s="154" t="s">
        <v>6</v>
      </c>
      <c r="C8" s="154">
        <v>1</v>
      </c>
    </row>
    <row r="9" spans="1:5" s="163" customFormat="1" ht="21.75" customHeight="1">
      <c r="A9" s="154"/>
      <c r="B9" s="89" t="s">
        <v>149</v>
      </c>
      <c r="C9" s="245">
        <f>C10+C13+C37</f>
        <v>128930</v>
      </c>
      <c r="D9" s="161"/>
      <c r="E9" s="162"/>
    </row>
    <row r="10" spans="1:5" s="163" customFormat="1" ht="21.75" customHeight="1">
      <c r="A10" s="154" t="s">
        <v>5</v>
      </c>
      <c r="B10" s="89" t="s">
        <v>109</v>
      </c>
      <c r="C10" s="245">
        <v>0</v>
      </c>
    </row>
    <row r="11" spans="1:5" s="163" customFormat="1" ht="21.75" hidden="1" customHeight="1">
      <c r="A11" s="88">
        <v>1</v>
      </c>
      <c r="B11" s="93" t="s">
        <v>110</v>
      </c>
      <c r="C11" s="120"/>
    </row>
    <row r="12" spans="1:5" s="163" customFormat="1" ht="21.75" hidden="1" customHeight="1">
      <c r="A12" s="88">
        <v>2</v>
      </c>
      <c r="B12" s="93" t="s">
        <v>72</v>
      </c>
      <c r="C12" s="120"/>
    </row>
    <row r="13" spans="1:5" s="163" customFormat="1" ht="21.75" customHeight="1">
      <c r="A13" s="154" t="s">
        <v>6</v>
      </c>
      <c r="B13" s="89" t="s">
        <v>169</v>
      </c>
      <c r="C13" s="245">
        <f>C14+C21+C35</f>
        <v>128930</v>
      </c>
    </row>
    <row r="14" spans="1:5" s="163" customFormat="1" ht="21.75" customHeight="1">
      <c r="A14" s="154" t="s">
        <v>15</v>
      </c>
      <c r="B14" s="89" t="s">
        <v>35</v>
      </c>
      <c r="C14" s="245">
        <v>0</v>
      </c>
    </row>
    <row r="15" spans="1:5" s="164" customFormat="1" ht="21.75" hidden="1" customHeight="1">
      <c r="A15" s="88">
        <v>1</v>
      </c>
      <c r="B15" s="93" t="s">
        <v>54</v>
      </c>
      <c r="C15" s="120">
        <v>0</v>
      </c>
    </row>
    <row r="16" spans="1:5" s="163" customFormat="1" ht="21.75" hidden="1" customHeight="1">
      <c r="A16" s="100" t="s">
        <v>12</v>
      </c>
      <c r="B16" s="93" t="s">
        <v>137</v>
      </c>
      <c r="C16" s="120"/>
    </row>
    <row r="17" spans="1:4" s="163" customFormat="1" ht="21.75" hidden="1" customHeight="1">
      <c r="A17" s="100" t="s">
        <v>12</v>
      </c>
      <c r="B17" s="246" t="s">
        <v>30</v>
      </c>
      <c r="C17" s="120"/>
    </row>
    <row r="18" spans="1:4" s="163" customFormat="1" ht="21.75" hidden="1" customHeight="1">
      <c r="A18" s="100" t="s">
        <v>12</v>
      </c>
      <c r="B18" s="93" t="s">
        <v>86</v>
      </c>
      <c r="C18" s="120"/>
    </row>
    <row r="19" spans="1:4" s="163" customFormat="1" ht="21.75" hidden="1" customHeight="1">
      <c r="A19" s="100" t="s">
        <v>12</v>
      </c>
      <c r="B19" s="93" t="s">
        <v>138</v>
      </c>
      <c r="C19" s="120"/>
    </row>
    <row r="20" spans="1:4" s="163" customFormat="1" ht="21.75" hidden="1" customHeight="1">
      <c r="A20" s="100">
        <v>2</v>
      </c>
      <c r="B20" s="93" t="s">
        <v>97</v>
      </c>
      <c r="C20" s="120"/>
    </row>
    <row r="21" spans="1:4" s="163" customFormat="1" ht="21.75" customHeight="1">
      <c r="A21" s="154" t="s">
        <v>16</v>
      </c>
      <c r="B21" s="89" t="s">
        <v>20</v>
      </c>
      <c r="C21" s="245">
        <f>SUM(C22:C33)</f>
        <v>126681</v>
      </c>
    </row>
    <row r="22" spans="1:4" s="119" customFormat="1" ht="21.75" customHeight="1">
      <c r="A22" s="88">
        <v>1</v>
      </c>
      <c r="B22" s="93" t="s">
        <v>126</v>
      </c>
      <c r="C22" s="117">
        <f>'PL17'!D24</f>
        <v>43268</v>
      </c>
      <c r="D22" s="158"/>
    </row>
    <row r="23" spans="1:4" s="119" customFormat="1" ht="21.75" customHeight="1">
      <c r="A23" s="88">
        <v>2</v>
      </c>
      <c r="B23" s="71" t="s">
        <v>166</v>
      </c>
      <c r="C23" s="153"/>
    </row>
    <row r="24" spans="1:4" s="119" customFormat="1" ht="21.75" customHeight="1">
      <c r="A24" s="88">
        <v>3</v>
      </c>
      <c r="B24" s="121" t="s">
        <v>27</v>
      </c>
      <c r="C24" s="117">
        <f>'PL17'!D26</f>
        <v>900</v>
      </c>
    </row>
    <row r="25" spans="1:4" s="119" customFormat="1" ht="21.75" customHeight="1">
      <c r="A25" s="88">
        <v>4</v>
      </c>
      <c r="B25" s="121" t="s">
        <v>28</v>
      </c>
      <c r="C25" s="117">
        <f>'PL17'!D27</f>
        <v>1239</v>
      </c>
    </row>
    <row r="26" spans="1:4" s="119" customFormat="1" ht="21.75" customHeight="1">
      <c r="A26" s="88">
        <v>5</v>
      </c>
      <c r="B26" s="121" t="s">
        <v>29</v>
      </c>
      <c r="C26" s="120"/>
    </row>
    <row r="27" spans="1:4" s="119" customFormat="1" ht="21.75" customHeight="1">
      <c r="A27" s="88">
        <v>6</v>
      </c>
      <c r="B27" s="121" t="s">
        <v>30</v>
      </c>
      <c r="C27" s="117">
        <f>'PL17'!D29</f>
        <v>770</v>
      </c>
    </row>
    <row r="28" spans="1:4" s="119" customFormat="1" ht="21.75" customHeight="1">
      <c r="A28" s="88">
        <v>7</v>
      </c>
      <c r="B28" s="121" t="s">
        <v>31</v>
      </c>
      <c r="C28" s="117">
        <f>'PL17'!D30</f>
        <v>22</v>
      </c>
    </row>
    <row r="29" spans="1:4" s="119" customFormat="1" ht="21.75" customHeight="1">
      <c r="A29" s="88">
        <v>8</v>
      </c>
      <c r="B29" s="121" t="s">
        <v>32</v>
      </c>
      <c r="C29" s="117">
        <f>'PL17'!D31</f>
        <v>25</v>
      </c>
    </row>
    <row r="30" spans="1:4" s="119" customFormat="1" ht="21.75" customHeight="1">
      <c r="A30" s="88">
        <v>9</v>
      </c>
      <c r="B30" s="121" t="s">
        <v>33</v>
      </c>
      <c r="C30" s="117">
        <f>'PL17'!D32</f>
        <v>577</v>
      </c>
    </row>
    <row r="31" spans="1:4" s="5" customFormat="1" ht="21.75" customHeight="1">
      <c r="A31" s="88">
        <v>10</v>
      </c>
      <c r="B31" s="121" t="s">
        <v>122</v>
      </c>
      <c r="C31" s="117">
        <f>'PL17'!D33+'PL17'!D40</f>
        <v>41140</v>
      </c>
    </row>
    <row r="32" spans="1:4" s="119" customFormat="1" ht="21.75" customHeight="1">
      <c r="A32" s="88">
        <v>11</v>
      </c>
      <c r="B32" s="121" t="s">
        <v>114</v>
      </c>
      <c r="C32" s="117">
        <f>'PL17'!D34</f>
        <v>23105</v>
      </c>
    </row>
    <row r="33" spans="1:3" s="5" customFormat="1" ht="21.75" customHeight="1">
      <c r="A33" s="88">
        <v>12</v>
      </c>
      <c r="B33" s="121" t="s">
        <v>21</v>
      </c>
      <c r="C33" s="120">
        <f>'PL17'!D35+'PL17'!D50</f>
        <v>15635</v>
      </c>
    </row>
    <row r="34" spans="1:3" s="5" customFormat="1" ht="21.75" hidden="1" customHeight="1">
      <c r="A34" s="88">
        <v>13</v>
      </c>
      <c r="B34" s="121" t="s">
        <v>34</v>
      </c>
      <c r="C34" s="160"/>
    </row>
    <row r="35" spans="1:3" s="5" customFormat="1" ht="21.75" customHeight="1">
      <c r="A35" s="154" t="s">
        <v>17</v>
      </c>
      <c r="B35" s="89" t="s">
        <v>22</v>
      </c>
      <c r="C35" s="118">
        <f>'PL17'!D37</f>
        <v>2249</v>
      </c>
    </row>
    <row r="36" spans="1:3" s="5" customFormat="1" ht="21.75" hidden="1" customHeight="1">
      <c r="A36" s="122" t="s">
        <v>18</v>
      </c>
      <c r="B36" s="123" t="s">
        <v>55</v>
      </c>
      <c r="C36" s="124"/>
    </row>
    <row r="37" spans="1:3" s="5" customFormat="1" ht="21.75" customHeight="1">
      <c r="A37" s="122" t="s">
        <v>141</v>
      </c>
      <c r="B37" s="123" t="s">
        <v>142</v>
      </c>
      <c r="C37" s="125"/>
    </row>
  </sheetData>
  <mergeCells count="6">
    <mergeCell ref="B1:C1"/>
    <mergeCell ref="A2:C2"/>
    <mergeCell ref="A3:C3"/>
    <mergeCell ref="A5:A7"/>
    <mergeCell ref="B5:B7"/>
    <mergeCell ref="C5:C7"/>
  </mergeCells>
  <pageMargins left="0.62992125984251968" right="0.39370078740157483" top="0.56000000000000005" bottom="0.55000000000000004" header="0.43"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30"/>
  <sheetViews>
    <sheetView view="pageBreakPreview" topLeftCell="A16" zoomScale="120" zoomScaleNormal="120" zoomScaleSheetLayoutView="120" workbookViewId="0">
      <selection activeCell="E28" sqref="E28"/>
    </sheetView>
  </sheetViews>
  <sheetFormatPr defaultColWidth="9" defaultRowHeight="15"/>
  <cols>
    <col min="1" max="1" width="5.5" style="29" customWidth="1"/>
    <col min="2" max="2" width="36.125" style="29" customWidth="1"/>
    <col min="3" max="4" width="10.125" style="29" customWidth="1"/>
    <col min="5" max="5" width="10.25" style="29" customWidth="1"/>
    <col min="6" max="6" width="7.75" style="29" customWidth="1"/>
    <col min="7" max="7" width="9.25" style="29" hidden="1" customWidth="1"/>
    <col min="8" max="8" width="8.75" style="29" customWidth="1"/>
    <col min="9" max="9" width="7.625" style="29" customWidth="1"/>
    <col min="10" max="10" width="9.375" style="29" customWidth="1"/>
    <col min="11" max="11" width="9" style="29" customWidth="1"/>
    <col min="12" max="12" width="7.5" style="29" customWidth="1"/>
    <col min="13" max="13" width="9.625" style="29" customWidth="1"/>
    <col min="14" max="14" width="11.25" style="29" customWidth="1"/>
    <col min="15" max="15" width="5.875" style="29" customWidth="1"/>
    <col min="16" max="16384" width="9" style="29"/>
  </cols>
  <sheetData>
    <row r="1" spans="1:15" ht="21" customHeight="1">
      <c r="A1" s="53"/>
      <c r="B1" s="53"/>
      <c r="C1" s="54"/>
      <c r="D1" s="54"/>
      <c r="E1" s="54"/>
      <c r="F1" s="53"/>
      <c r="G1" s="54"/>
      <c r="H1" s="54"/>
      <c r="I1" s="35"/>
      <c r="J1" s="35"/>
      <c r="K1" s="35"/>
      <c r="L1" s="43"/>
      <c r="M1" s="36" t="s">
        <v>107</v>
      </c>
    </row>
    <row r="2" spans="1:15" ht="21" customHeight="1">
      <c r="A2" s="34" t="s">
        <v>180</v>
      </c>
      <c r="B2" s="53"/>
      <c r="C2" s="54"/>
      <c r="D2" s="54"/>
      <c r="E2" s="54"/>
      <c r="F2" s="54"/>
      <c r="G2" s="54"/>
      <c r="H2" s="54"/>
      <c r="I2" s="54"/>
      <c r="J2" s="54"/>
      <c r="K2" s="54"/>
      <c r="L2" s="54"/>
      <c r="M2" s="54"/>
    </row>
    <row r="3" spans="1:15" ht="21" customHeight="1">
      <c r="A3" s="251" t="str">
        <f>'PL34'!A3</f>
        <v>(Kèm theo Nghị quyết số       /NQ-HĐND ngày      tháng 10 năm 2025 của HĐND xã Quài Tở)</v>
      </c>
      <c r="B3" s="251"/>
      <c r="C3" s="251"/>
      <c r="D3" s="251"/>
      <c r="E3" s="251"/>
      <c r="F3" s="251"/>
      <c r="G3" s="251"/>
      <c r="H3" s="251"/>
      <c r="I3" s="251"/>
      <c r="J3" s="251"/>
      <c r="K3" s="251"/>
      <c r="L3" s="251"/>
      <c r="M3" s="251"/>
    </row>
    <row r="4" spans="1:15" ht="19.5" customHeight="1">
      <c r="A4" s="55"/>
      <c r="B4" s="55"/>
      <c r="C4" s="56"/>
      <c r="D4" s="56"/>
      <c r="E4" s="56"/>
      <c r="F4" s="57"/>
      <c r="G4" s="57"/>
      <c r="H4" s="57"/>
      <c r="I4" s="57"/>
      <c r="J4" s="57"/>
      <c r="K4" s="57"/>
      <c r="L4" s="52"/>
      <c r="M4" s="58" t="s">
        <v>66</v>
      </c>
    </row>
    <row r="5" spans="1:15" ht="61.5" customHeight="1">
      <c r="A5" s="270" t="s">
        <v>43</v>
      </c>
      <c r="B5" s="271" t="s">
        <v>24</v>
      </c>
      <c r="C5" s="271" t="s">
        <v>57</v>
      </c>
      <c r="D5" s="270" t="s">
        <v>150</v>
      </c>
      <c r="E5" s="270" t="s">
        <v>151</v>
      </c>
      <c r="F5" s="270" t="s">
        <v>71</v>
      </c>
      <c r="G5" s="270" t="s">
        <v>55</v>
      </c>
      <c r="H5" s="271" t="s">
        <v>89</v>
      </c>
      <c r="I5" s="271"/>
      <c r="J5" s="271"/>
      <c r="K5" s="270" t="s">
        <v>164</v>
      </c>
      <c r="L5" s="270"/>
      <c r="M5" s="270"/>
    </row>
    <row r="6" spans="1:15" ht="19.5" customHeight="1">
      <c r="A6" s="270"/>
      <c r="B6" s="271"/>
      <c r="C6" s="271"/>
      <c r="D6" s="270"/>
      <c r="E6" s="270"/>
      <c r="F6" s="270"/>
      <c r="G6" s="270"/>
      <c r="H6" s="271" t="s">
        <v>57</v>
      </c>
      <c r="I6" s="270" t="s">
        <v>19</v>
      </c>
      <c r="J6" s="270" t="s">
        <v>20</v>
      </c>
      <c r="K6" s="270" t="s">
        <v>57</v>
      </c>
      <c r="L6" s="270" t="s">
        <v>19</v>
      </c>
      <c r="M6" s="270" t="s">
        <v>20</v>
      </c>
    </row>
    <row r="7" spans="1:15" ht="19.5" customHeight="1">
      <c r="A7" s="270"/>
      <c r="B7" s="271"/>
      <c r="C7" s="271"/>
      <c r="D7" s="270"/>
      <c r="E7" s="270"/>
      <c r="F7" s="270"/>
      <c r="G7" s="270"/>
      <c r="H7" s="271"/>
      <c r="I7" s="270"/>
      <c r="J7" s="270"/>
      <c r="K7" s="270"/>
      <c r="L7" s="270"/>
      <c r="M7" s="270"/>
    </row>
    <row r="8" spans="1:15" ht="25.5" customHeight="1">
      <c r="A8" s="270"/>
      <c r="B8" s="271"/>
      <c r="C8" s="271"/>
      <c r="D8" s="270"/>
      <c r="E8" s="270"/>
      <c r="F8" s="270"/>
      <c r="G8" s="270"/>
      <c r="H8" s="271"/>
      <c r="I8" s="270"/>
      <c r="J8" s="270"/>
      <c r="K8" s="270"/>
      <c r="L8" s="270"/>
      <c r="M8" s="270"/>
    </row>
    <row r="9" spans="1:15" s="43" customFormat="1" ht="18.75" customHeight="1">
      <c r="A9" s="23" t="s">
        <v>5</v>
      </c>
      <c r="B9" s="23" t="s">
        <v>6</v>
      </c>
      <c r="C9" s="23">
        <v>1</v>
      </c>
      <c r="D9" s="42">
        <f>C9+1</f>
        <v>2</v>
      </c>
      <c r="E9" s="42">
        <f t="shared" ref="E9:M9" si="0">D9+1</f>
        <v>3</v>
      </c>
      <c r="F9" s="42">
        <v>4</v>
      </c>
      <c r="G9" s="42"/>
      <c r="H9" s="42">
        <v>5</v>
      </c>
      <c r="I9" s="42">
        <f t="shared" si="0"/>
        <v>6</v>
      </c>
      <c r="J9" s="42">
        <f t="shared" si="0"/>
        <v>7</v>
      </c>
      <c r="K9" s="42">
        <f t="shared" si="0"/>
        <v>8</v>
      </c>
      <c r="L9" s="42">
        <f t="shared" si="0"/>
        <v>9</v>
      </c>
      <c r="M9" s="42">
        <f t="shared" si="0"/>
        <v>10</v>
      </c>
    </row>
    <row r="10" spans="1:15" ht="18.75" customHeight="1">
      <c r="A10" s="156"/>
      <c r="B10" s="59" t="s">
        <v>23</v>
      </c>
      <c r="C10" s="60">
        <f>E10+F10+H10+K10</f>
        <v>128930</v>
      </c>
      <c r="D10" s="60">
        <f t="shared" ref="D10:M10" si="1">D11+D28+D29</f>
        <v>0</v>
      </c>
      <c r="E10" s="60">
        <f t="shared" si="1"/>
        <v>79754</v>
      </c>
      <c r="F10" s="60">
        <f t="shared" si="1"/>
        <v>2249</v>
      </c>
      <c r="G10" s="60">
        <f t="shared" si="1"/>
        <v>0</v>
      </c>
      <c r="H10" s="60">
        <f t="shared" si="1"/>
        <v>39007</v>
      </c>
      <c r="I10" s="60">
        <f t="shared" si="1"/>
        <v>0</v>
      </c>
      <c r="J10" s="60">
        <f t="shared" si="1"/>
        <v>39007</v>
      </c>
      <c r="K10" s="60">
        <f t="shared" si="1"/>
        <v>7920</v>
      </c>
      <c r="L10" s="60">
        <f t="shared" si="1"/>
        <v>0</v>
      </c>
      <c r="M10" s="60">
        <f t="shared" si="1"/>
        <v>7920</v>
      </c>
      <c r="N10" s="46"/>
      <c r="O10" s="46"/>
    </row>
    <row r="11" spans="1:15" s="61" customFormat="1" ht="18.75" customHeight="1">
      <c r="A11" s="156" t="s">
        <v>15</v>
      </c>
      <c r="B11" s="59" t="s">
        <v>90</v>
      </c>
      <c r="C11" s="60">
        <f>SUM(C12:C27)</f>
        <v>128290</v>
      </c>
      <c r="D11" s="60">
        <f t="shared" ref="D11:M11" si="2">SUM(D12:D27)</f>
        <v>0</v>
      </c>
      <c r="E11" s="60">
        <f t="shared" si="2"/>
        <v>79754</v>
      </c>
      <c r="F11" s="60">
        <f t="shared" si="2"/>
        <v>1609</v>
      </c>
      <c r="G11" s="60">
        <f t="shared" si="2"/>
        <v>0</v>
      </c>
      <c r="H11" s="60">
        <f t="shared" si="2"/>
        <v>39007</v>
      </c>
      <c r="I11" s="60">
        <f t="shared" si="2"/>
        <v>0</v>
      </c>
      <c r="J11" s="60">
        <f t="shared" si="2"/>
        <v>39007</v>
      </c>
      <c r="K11" s="60">
        <f t="shared" si="2"/>
        <v>7920</v>
      </c>
      <c r="L11" s="60">
        <f t="shared" si="2"/>
        <v>0</v>
      </c>
      <c r="M11" s="60">
        <f t="shared" si="2"/>
        <v>7920</v>
      </c>
      <c r="N11" s="78"/>
      <c r="O11" s="78"/>
    </row>
    <row r="12" spans="1:15" ht="18.75" customHeight="1">
      <c r="A12" s="23">
        <v>1</v>
      </c>
      <c r="B12" s="62" t="s">
        <v>171</v>
      </c>
      <c r="C12" s="63">
        <f>D12+E12+F12+H12+K12</f>
        <v>3425</v>
      </c>
      <c r="D12" s="63"/>
      <c r="E12" s="63">
        <v>3425</v>
      </c>
      <c r="F12" s="63"/>
      <c r="G12" s="63"/>
      <c r="H12" s="63">
        <v>0</v>
      </c>
      <c r="I12" s="63"/>
      <c r="J12" s="63"/>
      <c r="K12" s="63">
        <v>0</v>
      </c>
      <c r="L12" s="63"/>
      <c r="M12" s="63"/>
    </row>
    <row r="13" spans="1:15" ht="18.75" customHeight="1">
      <c r="A13" s="23">
        <v>2</v>
      </c>
      <c r="B13" s="62" t="s">
        <v>172</v>
      </c>
      <c r="C13" s="63">
        <f t="shared" ref="C13:C27" si="3">D13+E13+F13+H13+K13</f>
        <v>1559</v>
      </c>
      <c r="D13" s="63"/>
      <c r="E13" s="63">
        <v>1559</v>
      </c>
      <c r="F13" s="63"/>
      <c r="G13" s="63"/>
      <c r="H13" s="63">
        <v>0</v>
      </c>
      <c r="I13" s="63"/>
      <c r="J13" s="63"/>
      <c r="K13" s="63">
        <v>0</v>
      </c>
      <c r="L13" s="63"/>
      <c r="M13" s="63"/>
    </row>
    <row r="14" spans="1:15" ht="18.75" customHeight="1">
      <c r="A14" s="23">
        <v>3</v>
      </c>
      <c r="B14" s="62" t="s">
        <v>104</v>
      </c>
      <c r="C14" s="63">
        <f t="shared" si="3"/>
        <v>6636</v>
      </c>
      <c r="D14" s="63"/>
      <c r="E14" s="63">
        <v>6620</v>
      </c>
      <c r="F14" s="63">
        <v>16</v>
      </c>
      <c r="G14" s="63"/>
      <c r="H14" s="63">
        <v>0</v>
      </c>
      <c r="I14" s="63"/>
      <c r="J14" s="63"/>
      <c r="K14" s="63">
        <v>0</v>
      </c>
      <c r="L14" s="63"/>
      <c r="M14" s="63"/>
    </row>
    <row r="15" spans="1:15" ht="18.75" customHeight="1">
      <c r="A15" s="23">
        <v>4</v>
      </c>
      <c r="B15" s="62" t="s">
        <v>173</v>
      </c>
      <c r="C15" s="63">
        <f t="shared" si="3"/>
        <v>65740</v>
      </c>
      <c r="D15" s="63"/>
      <c r="E15" s="63">
        <v>17480</v>
      </c>
      <c r="F15" s="63">
        <v>1333</v>
      </c>
      <c r="G15" s="63"/>
      <c r="H15" s="63">
        <f>I15+J15</f>
        <v>39007</v>
      </c>
      <c r="I15" s="63"/>
      <c r="J15" s="63">
        <v>39007</v>
      </c>
      <c r="K15" s="63">
        <f>L15+M15</f>
        <v>7920</v>
      </c>
      <c r="L15" s="63"/>
      <c r="M15" s="63">
        <v>7920</v>
      </c>
    </row>
    <row r="16" spans="1:15" ht="18.75" customHeight="1">
      <c r="A16" s="23">
        <v>5</v>
      </c>
      <c r="B16" s="62" t="s">
        <v>174</v>
      </c>
      <c r="C16" s="63">
        <f t="shared" si="3"/>
        <v>7494</v>
      </c>
      <c r="D16" s="63"/>
      <c r="E16" s="63">
        <v>7234</v>
      </c>
      <c r="F16" s="63">
        <v>260</v>
      </c>
      <c r="G16" s="63"/>
      <c r="H16" s="63">
        <v>0</v>
      </c>
      <c r="I16" s="63"/>
      <c r="J16" s="63"/>
      <c r="K16" s="63">
        <v>0</v>
      </c>
      <c r="L16" s="63"/>
      <c r="M16" s="63"/>
    </row>
    <row r="17" spans="1:14" ht="18.75" customHeight="1">
      <c r="A17" s="23">
        <v>6</v>
      </c>
      <c r="B17" s="62" t="s">
        <v>175</v>
      </c>
      <c r="C17" s="63">
        <f t="shared" si="3"/>
        <v>455</v>
      </c>
      <c r="D17" s="63"/>
      <c r="E17" s="63">
        <v>455</v>
      </c>
      <c r="F17" s="63"/>
      <c r="G17" s="63"/>
      <c r="H17" s="63">
        <v>0</v>
      </c>
      <c r="I17" s="63"/>
      <c r="J17" s="63"/>
      <c r="K17" s="63">
        <v>0</v>
      </c>
      <c r="L17" s="63"/>
      <c r="M17" s="63"/>
    </row>
    <row r="18" spans="1:14" ht="18.75" customHeight="1">
      <c r="A18" s="23">
        <v>7</v>
      </c>
      <c r="B18" s="62" t="s">
        <v>176</v>
      </c>
      <c r="C18" s="63">
        <f t="shared" si="3"/>
        <v>509</v>
      </c>
      <c r="D18" s="63"/>
      <c r="E18" s="63">
        <v>509</v>
      </c>
      <c r="F18" s="63"/>
      <c r="G18" s="63"/>
      <c r="H18" s="63">
        <v>0</v>
      </c>
      <c r="I18" s="63"/>
      <c r="J18" s="63"/>
      <c r="K18" s="63">
        <v>0</v>
      </c>
      <c r="L18" s="63"/>
      <c r="M18" s="63"/>
    </row>
    <row r="19" spans="1:14" ht="18.75" customHeight="1">
      <c r="A19" s="23">
        <v>8</v>
      </c>
      <c r="B19" s="62" t="s">
        <v>247</v>
      </c>
      <c r="C19" s="63">
        <f t="shared" si="3"/>
        <v>3142</v>
      </c>
      <c r="D19" s="63"/>
      <c r="E19" s="63">
        <v>3142</v>
      </c>
      <c r="F19" s="63"/>
      <c r="G19" s="63"/>
      <c r="H19" s="63">
        <v>0</v>
      </c>
      <c r="I19" s="63"/>
      <c r="J19" s="63"/>
      <c r="K19" s="63">
        <v>0</v>
      </c>
      <c r="L19" s="63"/>
      <c r="M19" s="63"/>
    </row>
    <row r="20" spans="1:14" ht="18.75" customHeight="1">
      <c r="A20" s="23">
        <v>9</v>
      </c>
      <c r="B20" s="62" t="s">
        <v>248</v>
      </c>
      <c r="C20" s="63">
        <f t="shared" si="3"/>
        <v>5226</v>
      </c>
      <c r="D20" s="63"/>
      <c r="E20" s="63">
        <v>5226</v>
      </c>
      <c r="F20" s="63"/>
      <c r="G20" s="63"/>
      <c r="H20" s="63">
        <v>0</v>
      </c>
      <c r="I20" s="63"/>
      <c r="J20" s="63"/>
      <c r="K20" s="63">
        <v>0</v>
      </c>
      <c r="L20" s="63"/>
      <c r="M20" s="63"/>
    </row>
    <row r="21" spans="1:14" ht="18.75" customHeight="1">
      <c r="A21" s="23">
        <v>10</v>
      </c>
      <c r="B21" s="62" t="s">
        <v>249</v>
      </c>
      <c r="C21" s="63">
        <f t="shared" si="3"/>
        <v>3148</v>
      </c>
      <c r="D21" s="63"/>
      <c r="E21" s="63">
        <v>3148</v>
      </c>
      <c r="F21" s="63"/>
      <c r="G21" s="63"/>
      <c r="H21" s="63">
        <v>0</v>
      </c>
      <c r="I21" s="63"/>
      <c r="J21" s="63"/>
      <c r="K21" s="63">
        <v>0</v>
      </c>
      <c r="L21" s="63"/>
      <c r="M21" s="63"/>
    </row>
    <row r="22" spans="1:14" ht="18.75" customHeight="1">
      <c r="A22" s="23">
        <v>11</v>
      </c>
      <c r="B22" s="62" t="s">
        <v>250</v>
      </c>
      <c r="C22" s="63">
        <f t="shared" si="3"/>
        <v>2844</v>
      </c>
      <c r="D22" s="63"/>
      <c r="E22" s="63">
        <v>2844</v>
      </c>
      <c r="F22" s="63"/>
      <c r="G22" s="63"/>
      <c r="H22" s="63">
        <v>0</v>
      </c>
      <c r="I22" s="63"/>
      <c r="J22" s="63"/>
      <c r="K22" s="63">
        <v>0</v>
      </c>
      <c r="L22" s="63"/>
      <c r="M22" s="63"/>
    </row>
    <row r="23" spans="1:14" ht="18.75" customHeight="1">
      <c r="A23" s="23">
        <v>12</v>
      </c>
      <c r="B23" s="62" t="s">
        <v>251</v>
      </c>
      <c r="C23" s="63">
        <f t="shared" si="3"/>
        <v>3446</v>
      </c>
      <c r="D23" s="63"/>
      <c r="E23" s="63">
        <v>3446</v>
      </c>
      <c r="F23" s="63"/>
      <c r="G23" s="63"/>
      <c r="H23" s="63">
        <v>0</v>
      </c>
      <c r="I23" s="63"/>
      <c r="J23" s="63"/>
      <c r="K23" s="63">
        <v>0</v>
      </c>
      <c r="L23" s="63"/>
      <c r="M23" s="63"/>
    </row>
    <row r="24" spans="1:14" ht="18.75" customHeight="1">
      <c r="A24" s="23">
        <v>13</v>
      </c>
      <c r="B24" s="62" t="s">
        <v>252</v>
      </c>
      <c r="C24" s="63">
        <f t="shared" si="3"/>
        <v>7519</v>
      </c>
      <c r="D24" s="63"/>
      <c r="E24" s="63">
        <v>7519</v>
      </c>
      <c r="F24" s="63"/>
      <c r="G24" s="63"/>
      <c r="H24" s="63">
        <v>0</v>
      </c>
      <c r="I24" s="63"/>
      <c r="J24" s="63"/>
      <c r="K24" s="63">
        <v>0</v>
      </c>
      <c r="L24" s="63"/>
      <c r="M24" s="63"/>
    </row>
    <row r="25" spans="1:14" ht="18.75" customHeight="1">
      <c r="A25" s="23">
        <v>14</v>
      </c>
      <c r="B25" s="62" t="s">
        <v>253</v>
      </c>
      <c r="C25" s="63">
        <f t="shared" si="3"/>
        <v>8135</v>
      </c>
      <c r="D25" s="63"/>
      <c r="E25" s="63">
        <v>8135</v>
      </c>
      <c r="F25" s="63"/>
      <c r="G25" s="63"/>
      <c r="H25" s="63">
        <v>0</v>
      </c>
      <c r="I25" s="63"/>
      <c r="J25" s="63"/>
      <c r="K25" s="63">
        <v>0</v>
      </c>
      <c r="L25" s="63"/>
      <c r="M25" s="63"/>
    </row>
    <row r="26" spans="1:14" ht="18.75" customHeight="1">
      <c r="A26" s="23">
        <v>15</v>
      </c>
      <c r="B26" s="62" t="s">
        <v>254</v>
      </c>
      <c r="C26" s="63">
        <f t="shared" si="3"/>
        <v>7091</v>
      </c>
      <c r="D26" s="63"/>
      <c r="E26" s="63">
        <v>7091</v>
      </c>
      <c r="F26" s="63"/>
      <c r="G26" s="63"/>
      <c r="H26" s="63">
        <v>0</v>
      </c>
      <c r="I26" s="63"/>
      <c r="J26" s="63"/>
      <c r="K26" s="63">
        <v>0</v>
      </c>
      <c r="L26" s="63"/>
      <c r="M26" s="63"/>
    </row>
    <row r="27" spans="1:14" s="61" customFormat="1" ht="18.75" customHeight="1">
      <c r="A27" s="23">
        <v>16</v>
      </c>
      <c r="B27" s="62" t="s">
        <v>177</v>
      </c>
      <c r="C27" s="63">
        <f t="shared" si="3"/>
        <v>1921</v>
      </c>
      <c r="D27" s="63"/>
      <c r="E27" s="63">
        <v>1921</v>
      </c>
      <c r="F27" s="63"/>
      <c r="G27" s="63"/>
      <c r="H27" s="63">
        <v>0</v>
      </c>
      <c r="I27" s="63"/>
      <c r="J27" s="63"/>
      <c r="K27" s="63">
        <v>0</v>
      </c>
      <c r="L27" s="63"/>
      <c r="M27" s="63"/>
      <c r="N27" s="78"/>
    </row>
    <row r="28" spans="1:14" s="61" customFormat="1" ht="18.75" customHeight="1">
      <c r="A28" s="156" t="s">
        <v>16</v>
      </c>
      <c r="B28" s="59" t="s">
        <v>93</v>
      </c>
      <c r="C28" s="60">
        <f>F28</f>
        <v>640</v>
      </c>
      <c r="D28" s="60"/>
      <c r="E28" s="60"/>
      <c r="F28" s="60">
        <f>656-16</f>
        <v>640</v>
      </c>
      <c r="G28" s="60"/>
      <c r="H28" s="60">
        <v>0</v>
      </c>
      <c r="I28" s="60"/>
      <c r="J28" s="60"/>
      <c r="K28" s="60">
        <v>0</v>
      </c>
      <c r="L28" s="60"/>
      <c r="M28" s="60"/>
    </row>
    <row r="29" spans="1:14" s="61" customFormat="1" ht="18.75" customHeight="1">
      <c r="A29" s="156" t="s">
        <v>17</v>
      </c>
      <c r="B29" s="59" t="s">
        <v>170</v>
      </c>
      <c r="C29" s="60">
        <v>0</v>
      </c>
      <c r="D29" s="60"/>
      <c r="E29" s="60"/>
      <c r="F29" s="60"/>
      <c r="G29" s="60"/>
      <c r="H29" s="60">
        <v>0</v>
      </c>
      <c r="I29" s="60"/>
      <c r="J29" s="60"/>
      <c r="K29" s="60">
        <v>0</v>
      </c>
      <c r="L29" s="60"/>
      <c r="M29" s="60"/>
    </row>
    <row r="30" spans="1:14" ht="22.5" customHeight="1">
      <c r="C30" s="46"/>
      <c r="D30" s="46"/>
    </row>
  </sheetData>
  <mergeCells count="16">
    <mergeCell ref="A3:M3"/>
    <mergeCell ref="G5:G8"/>
    <mergeCell ref="H5:J5"/>
    <mergeCell ref="K5:M5"/>
    <mergeCell ref="A5:A8"/>
    <mergeCell ref="B5:B8"/>
    <mergeCell ref="C5:C8"/>
    <mergeCell ref="D5:D8"/>
    <mergeCell ref="E5:E8"/>
    <mergeCell ref="F5:F8"/>
    <mergeCell ref="H6:H8"/>
    <mergeCell ref="I6:I8"/>
    <mergeCell ref="J6:J8"/>
    <mergeCell ref="K6:K8"/>
    <mergeCell ref="L6:L8"/>
    <mergeCell ref="M6:M8"/>
  </mergeCells>
  <pageMargins left="0.38" right="0.21"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FFFF00"/>
    <pageSetUpPr fitToPage="1"/>
  </sheetPr>
  <dimension ref="A1:V35"/>
  <sheetViews>
    <sheetView tabSelected="1" view="pageBreakPreview" zoomScale="90" zoomScaleNormal="100" zoomScaleSheetLayoutView="90" workbookViewId="0">
      <pane xSplit="3" ySplit="10" topLeftCell="D11" activePane="bottomRight" state="frozen"/>
      <selection pane="topRight" activeCell="D1" sqref="D1"/>
      <selection pane="bottomLeft" activeCell="A11" sqref="A11"/>
      <selection pane="bottomRight" activeCell="F16" sqref="F16"/>
    </sheetView>
  </sheetViews>
  <sheetFormatPr defaultColWidth="9" defaultRowHeight="15.75"/>
  <cols>
    <col min="1" max="1" width="4.25" style="33" customWidth="1"/>
    <col min="2" max="2" width="30.5" style="33" customWidth="1"/>
    <col min="3" max="3" width="9.875" style="33" customWidth="1"/>
    <col min="4" max="4" width="10.625" style="33" customWidth="1"/>
    <col min="5" max="5" width="8" style="33" customWidth="1"/>
    <col min="6" max="6" width="6.625" style="33" customWidth="1"/>
    <col min="7" max="7" width="8.125" style="33" customWidth="1"/>
    <col min="8" max="8" width="7.25" style="33" customWidth="1"/>
    <col min="9" max="9" width="6.25" style="33" customWidth="1"/>
    <col min="10" max="10" width="7.375" style="33" customWidth="1"/>
    <col min="11" max="11" width="6" style="33" customWidth="1"/>
    <col min="12" max="12" width="7.125" style="33" customWidth="1"/>
    <col min="13" max="13" width="11.75" style="33" customWidth="1"/>
    <col min="14" max="14" width="9.625" style="33" customWidth="1"/>
    <col min="15" max="15" width="10.75" style="33" customWidth="1"/>
    <col min="16" max="17" width="10" style="33" customWidth="1"/>
    <col min="18" max="18" width="10.25" style="33" customWidth="1"/>
    <col min="19" max="19" width="7.75" style="33" customWidth="1"/>
    <col min="20" max="20" width="9.25" style="33" customWidth="1"/>
    <col min="21" max="16384" width="9" style="33"/>
  </cols>
  <sheetData>
    <row r="1" spans="1:20" ht="26.25" customHeight="1">
      <c r="A1" s="11"/>
      <c r="B1" s="11"/>
      <c r="C1" s="12"/>
      <c r="D1" s="12"/>
      <c r="E1" s="12"/>
      <c r="F1" s="12"/>
      <c r="G1" s="34"/>
      <c r="H1" s="34"/>
      <c r="I1" s="34"/>
      <c r="J1" s="34"/>
      <c r="K1" s="34"/>
      <c r="L1" s="12"/>
      <c r="M1" s="12"/>
      <c r="N1" s="12"/>
      <c r="O1" s="12"/>
      <c r="P1" s="12"/>
      <c r="Q1" s="13"/>
      <c r="R1" s="35"/>
      <c r="S1" s="36" t="s">
        <v>106</v>
      </c>
    </row>
    <row r="2" spans="1:20" s="38" customFormat="1" ht="24" customHeight="1">
      <c r="A2" s="34" t="s">
        <v>181</v>
      </c>
      <c r="B2" s="34"/>
      <c r="C2" s="37"/>
      <c r="D2" s="37"/>
      <c r="E2" s="37"/>
      <c r="F2" s="37"/>
      <c r="G2" s="37"/>
      <c r="H2" s="37"/>
      <c r="I2" s="37"/>
      <c r="J2" s="37"/>
      <c r="K2" s="37"/>
      <c r="L2" s="37"/>
      <c r="M2" s="37"/>
      <c r="N2" s="37"/>
      <c r="O2" s="37"/>
      <c r="P2" s="37"/>
      <c r="Q2" s="37"/>
      <c r="R2" s="37"/>
      <c r="S2" s="37"/>
    </row>
    <row r="3" spans="1:20" ht="20.25" customHeight="1">
      <c r="A3" s="251" t="str">
        <f>'PL35'!A3:M3</f>
        <v>(Kèm theo Nghị quyết số       /NQ-HĐND ngày      tháng 10 năm 2025 của HĐND xã Quài Tở)</v>
      </c>
      <c r="B3" s="251"/>
      <c r="C3" s="251"/>
      <c r="D3" s="251"/>
      <c r="E3" s="251"/>
      <c r="F3" s="251"/>
      <c r="G3" s="251"/>
      <c r="H3" s="251"/>
      <c r="I3" s="251"/>
      <c r="J3" s="251"/>
      <c r="K3" s="251"/>
      <c r="L3" s="251"/>
      <c r="M3" s="251"/>
      <c r="N3" s="251"/>
      <c r="O3" s="251"/>
      <c r="P3" s="251"/>
      <c r="Q3" s="251"/>
      <c r="R3" s="251"/>
      <c r="S3" s="251"/>
    </row>
    <row r="4" spans="1:20" ht="23.25" customHeight="1">
      <c r="A4" s="15"/>
      <c r="B4" s="15"/>
      <c r="C4" s="16"/>
      <c r="D4" s="16"/>
      <c r="E4" s="16"/>
      <c r="F4" s="16"/>
      <c r="G4" s="39"/>
      <c r="H4" s="39"/>
      <c r="I4" s="39"/>
      <c r="J4" s="39"/>
      <c r="K4" s="39"/>
      <c r="L4" s="39"/>
      <c r="M4" s="39"/>
      <c r="N4" s="39"/>
      <c r="O4" s="39"/>
      <c r="P4" s="39"/>
      <c r="Q4" s="39"/>
      <c r="R4" s="39"/>
      <c r="S4" s="40" t="s">
        <v>66</v>
      </c>
    </row>
    <row r="5" spans="1:20" s="41" customFormat="1" ht="21" customHeight="1">
      <c r="A5" s="270" t="s">
        <v>43</v>
      </c>
      <c r="B5" s="271" t="s">
        <v>24</v>
      </c>
      <c r="C5" s="271" t="s">
        <v>57</v>
      </c>
      <c r="D5" s="270" t="s">
        <v>47</v>
      </c>
      <c r="E5" s="270" t="s">
        <v>182</v>
      </c>
      <c r="F5" s="270" t="s">
        <v>80</v>
      </c>
      <c r="G5" s="270" t="s">
        <v>81</v>
      </c>
      <c r="H5" s="270" t="s">
        <v>82</v>
      </c>
      <c r="I5" s="270" t="s">
        <v>83</v>
      </c>
      <c r="J5" s="270" t="s">
        <v>144</v>
      </c>
      <c r="K5" s="270" t="s">
        <v>84</v>
      </c>
      <c r="L5" s="270" t="s">
        <v>85</v>
      </c>
      <c r="M5" s="270" t="s">
        <v>86</v>
      </c>
      <c r="N5" s="270" t="s">
        <v>25</v>
      </c>
      <c r="O5" s="270"/>
      <c r="P5" s="270"/>
      <c r="Q5" s="270" t="s">
        <v>87</v>
      </c>
      <c r="R5" s="270" t="s">
        <v>88</v>
      </c>
      <c r="S5" s="270" t="s">
        <v>183</v>
      </c>
    </row>
    <row r="6" spans="1:20" s="41" customFormat="1" ht="24" customHeight="1">
      <c r="A6" s="270"/>
      <c r="B6" s="271"/>
      <c r="C6" s="271"/>
      <c r="D6" s="270"/>
      <c r="E6" s="270"/>
      <c r="F6" s="270"/>
      <c r="G6" s="270"/>
      <c r="H6" s="270"/>
      <c r="I6" s="270"/>
      <c r="J6" s="270"/>
      <c r="K6" s="270"/>
      <c r="L6" s="270"/>
      <c r="M6" s="270"/>
      <c r="N6" s="270" t="s">
        <v>91</v>
      </c>
      <c r="O6" s="270" t="s">
        <v>92</v>
      </c>
      <c r="P6" s="270" t="s">
        <v>143</v>
      </c>
      <c r="Q6" s="270"/>
      <c r="R6" s="270"/>
      <c r="S6" s="270"/>
    </row>
    <row r="7" spans="1:20" s="41" customFormat="1" ht="24" customHeight="1">
      <c r="A7" s="270"/>
      <c r="B7" s="271"/>
      <c r="C7" s="271"/>
      <c r="D7" s="270"/>
      <c r="E7" s="270"/>
      <c r="F7" s="270"/>
      <c r="G7" s="270"/>
      <c r="H7" s="270"/>
      <c r="I7" s="270"/>
      <c r="J7" s="270"/>
      <c r="K7" s="270"/>
      <c r="L7" s="270"/>
      <c r="M7" s="270"/>
      <c r="N7" s="270"/>
      <c r="O7" s="270"/>
      <c r="P7" s="270"/>
      <c r="Q7" s="270"/>
      <c r="R7" s="270"/>
      <c r="S7" s="270"/>
    </row>
    <row r="8" spans="1:20" s="41" customFormat="1" ht="39" customHeight="1">
      <c r="A8" s="270"/>
      <c r="B8" s="271"/>
      <c r="C8" s="271"/>
      <c r="D8" s="270"/>
      <c r="E8" s="270"/>
      <c r="F8" s="270"/>
      <c r="G8" s="270"/>
      <c r="H8" s="270"/>
      <c r="I8" s="270"/>
      <c r="J8" s="270"/>
      <c r="K8" s="270"/>
      <c r="L8" s="270"/>
      <c r="M8" s="270"/>
      <c r="N8" s="270"/>
      <c r="O8" s="270"/>
      <c r="P8" s="270"/>
      <c r="Q8" s="270"/>
      <c r="R8" s="270"/>
      <c r="S8" s="270"/>
    </row>
    <row r="9" spans="1:20" s="43" customFormat="1" ht="14.25" customHeight="1">
      <c r="A9" s="23" t="s">
        <v>5</v>
      </c>
      <c r="B9" s="23" t="s">
        <v>6</v>
      </c>
      <c r="C9" s="23">
        <v>1</v>
      </c>
      <c r="D9" s="42">
        <f>C9+1</f>
        <v>2</v>
      </c>
      <c r="E9" s="42">
        <f t="shared" ref="E9:S9" si="0">D9+1</f>
        <v>3</v>
      </c>
      <c r="F9" s="42">
        <f t="shared" si="0"/>
        <v>4</v>
      </c>
      <c r="G9" s="42">
        <f t="shared" si="0"/>
        <v>5</v>
      </c>
      <c r="H9" s="42">
        <f t="shared" si="0"/>
        <v>6</v>
      </c>
      <c r="I9" s="42">
        <f t="shared" si="0"/>
        <v>7</v>
      </c>
      <c r="J9" s="42">
        <f t="shared" si="0"/>
        <v>8</v>
      </c>
      <c r="K9" s="42">
        <f t="shared" si="0"/>
        <v>9</v>
      </c>
      <c r="L9" s="42">
        <f t="shared" si="0"/>
        <v>10</v>
      </c>
      <c r="M9" s="42">
        <f t="shared" si="0"/>
        <v>11</v>
      </c>
      <c r="N9" s="42">
        <f t="shared" si="0"/>
        <v>12</v>
      </c>
      <c r="O9" s="42">
        <f>N9+1</f>
        <v>13</v>
      </c>
      <c r="P9" s="42">
        <f t="shared" si="0"/>
        <v>14</v>
      </c>
      <c r="Q9" s="42">
        <f t="shared" si="0"/>
        <v>15</v>
      </c>
      <c r="R9" s="42">
        <f t="shared" si="0"/>
        <v>16</v>
      </c>
      <c r="S9" s="42">
        <f t="shared" si="0"/>
        <v>17</v>
      </c>
      <c r="T9" s="41"/>
    </row>
    <row r="10" spans="1:20" ht="18.75" customHeight="1">
      <c r="A10" s="156"/>
      <c r="B10" s="126" t="s">
        <v>23</v>
      </c>
      <c r="C10" s="60">
        <f>SUM(C11:C26)</f>
        <v>128930.219</v>
      </c>
      <c r="D10" s="60">
        <f t="shared" ref="D10:S10" si="1">SUM(D11:D26)</f>
        <v>42147</v>
      </c>
      <c r="E10" s="60">
        <f t="shared" si="1"/>
        <v>0</v>
      </c>
      <c r="F10" s="60">
        <f t="shared" si="1"/>
        <v>900</v>
      </c>
      <c r="G10" s="60">
        <f t="shared" si="1"/>
        <v>1255</v>
      </c>
      <c r="H10" s="60">
        <f t="shared" si="1"/>
        <v>0</v>
      </c>
      <c r="I10" s="60">
        <f t="shared" si="1"/>
        <v>770</v>
      </c>
      <c r="J10" s="60">
        <f t="shared" si="1"/>
        <v>22</v>
      </c>
      <c r="K10" s="60">
        <f t="shared" si="1"/>
        <v>25</v>
      </c>
      <c r="L10" s="60">
        <f t="shared" si="1"/>
        <v>577</v>
      </c>
      <c r="M10" s="60">
        <f t="shared" si="1"/>
        <v>41673.218999999997</v>
      </c>
      <c r="N10" s="60">
        <f t="shared" si="1"/>
        <v>20950</v>
      </c>
      <c r="O10" s="60">
        <f t="shared" si="1"/>
        <v>8305.2189999999991</v>
      </c>
      <c r="P10" s="60">
        <f t="shared" si="1"/>
        <v>12418</v>
      </c>
      <c r="Q10" s="60">
        <f t="shared" si="1"/>
        <v>23105</v>
      </c>
      <c r="R10" s="60">
        <f t="shared" si="1"/>
        <v>15895</v>
      </c>
      <c r="S10" s="60">
        <f t="shared" si="1"/>
        <v>2561</v>
      </c>
    </row>
    <row r="11" spans="1:20" ht="18.75" customHeight="1">
      <c r="A11" s="23">
        <v>1</v>
      </c>
      <c r="B11" s="62" t="s">
        <v>171</v>
      </c>
      <c r="C11" s="60">
        <f>D11+E11+F11+G11+H11+I11+J11+K11+L11+M11+Q11+R11+S11</f>
        <v>3425</v>
      </c>
      <c r="D11" s="63"/>
      <c r="E11" s="63"/>
      <c r="F11" s="63"/>
      <c r="G11" s="63"/>
      <c r="H11" s="63"/>
      <c r="I11" s="63"/>
      <c r="J11" s="63"/>
      <c r="K11" s="63"/>
      <c r="L11" s="63"/>
      <c r="M11" s="63">
        <v>0</v>
      </c>
      <c r="N11" s="63"/>
      <c r="O11" s="63"/>
      <c r="P11" s="63"/>
      <c r="Q11" s="63">
        <v>3425</v>
      </c>
      <c r="R11" s="63"/>
      <c r="S11" s="63"/>
    </row>
    <row r="12" spans="1:20" ht="18.75" customHeight="1">
      <c r="A12" s="23">
        <v>2</v>
      </c>
      <c r="B12" s="62" t="s">
        <v>172</v>
      </c>
      <c r="C12" s="60">
        <f t="shared" ref="C12:C25" si="2">D12+E12+F12+G12+H12+I12+J12+K12+L12+M12+Q12+R12+S12</f>
        <v>1559</v>
      </c>
      <c r="D12" s="63"/>
      <c r="E12" s="63"/>
      <c r="F12" s="63"/>
      <c r="G12" s="63"/>
      <c r="H12" s="63"/>
      <c r="I12" s="63">
        <v>155</v>
      </c>
      <c r="J12" s="63"/>
      <c r="K12" s="63"/>
      <c r="L12" s="63"/>
      <c r="M12" s="63">
        <v>0</v>
      </c>
      <c r="N12" s="63"/>
      <c r="O12" s="63"/>
      <c r="P12" s="63"/>
      <c r="Q12" s="63">
        <v>1404</v>
      </c>
      <c r="R12" s="63"/>
      <c r="S12" s="63"/>
    </row>
    <row r="13" spans="1:20" ht="18.75" customHeight="1">
      <c r="A13" s="23">
        <v>3</v>
      </c>
      <c r="B13" s="62" t="s">
        <v>104</v>
      </c>
      <c r="C13" s="60">
        <f t="shared" si="2"/>
        <v>6636</v>
      </c>
      <c r="D13" s="63"/>
      <c r="E13" s="63"/>
      <c r="F13" s="63">
        <v>300</v>
      </c>
      <c r="G13" s="63">
        <f>16+634</f>
        <v>650</v>
      </c>
      <c r="H13" s="63"/>
      <c r="I13" s="63"/>
      <c r="J13" s="63"/>
      <c r="K13" s="63"/>
      <c r="L13" s="63"/>
      <c r="M13" s="63">
        <v>0</v>
      </c>
      <c r="N13" s="63"/>
      <c r="O13" s="63"/>
      <c r="P13" s="63"/>
      <c r="Q13" s="63">
        <v>5513</v>
      </c>
      <c r="R13" s="63">
        <v>173</v>
      </c>
      <c r="S13" s="63"/>
    </row>
    <row r="14" spans="1:20" s="243" customFormat="1" ht="18.75" customHeight="1">
      <c r="A14" s="238">
        <v>4</v>
      </c>
      <c r="B14" s="239" t="s">
        <v>173</v>
      </c>
      <c r="C14" s="240">
        <f t="shared" si="2"/>
        <v>65740.218999999997</v>
      </c>
      <c r="D14" s="241">
        <f>606+48+800</f>
        <v>1454</v>
      </c>
      <c r="E14" s="242"/>
      <c r="F14" s="241">
        <v>600</v>
      </c>
      <c r="G14" s="241">
        <v>605</v>
      </c>
      <c r="H14" s="242"/>
      <c r="I14" s="241">
        <v>7</v>
      </c>
      <c r="J14" s="241">
        <v>22</v>
      </c>
      <c r="K14" s="242"/>
      <c r="L14" s="241">
        <v>577</v>
      </c>
      <c r="M14" s="241">
        <f>N14+O14+P14</f>
        <v>41673.218999999997</v>
      </c>
      <c r="N14" s="241">
        <f>72+20878</f>
        <v>20950</v>
      </c>
      <c r="O14" s="241">
        <v>8305.2189999999991</v>
      </c>
      <c r="P14" s="241">
        <v>12418</v>
      </c>
      <c r="Q14" s="241">
        <v>11681</v>
      </c>
      <c r="R14" s="241">
        <f>1201+7920</f>
        <v>9121</v>
      </c>
      <c r="S14" s="242"/>
    </row>
    <row r="15" spans="1:20" ht="18.75" customHeight="1">
      <c r="A15" s="23">
        <v>5</v>
      </c>
      <c r="B15" s="62" t="s">
        <v>174</v>
      </c>
      <c r="C15" s="60">
        <f t="shared" si="2"/>
        <v>7494</v>
      </c>
      <c r="D15" s="63">
        <v>142</v>
      </c>
      <c r="E15" s="63"/>
      <c r="F15" s="63"/>
      <c r="G15" s="63"/>
      <c r="H15" s="63"/>
      <c r="I15" s="63">
        <v>124</v>
      </c>
      <c r="J15" s="63"/>
      <c r="K15" s="63"/>
      <c r="L15" s="63"/>
      <c r="M15" s="63">
        <v>0</v>
      </c>
      <c r="N15" s="63"/>
      <c r="O15" s="63"/>
      <c r="P15" s="63"/>
      <c r="Q15" s="63">
        <v>627</v>
      </c>
      <c r="R15" s="63">
        <f>6341+260</f>
        <v>6601</v>
      </c>
      <c r="S15" s="63"/>
    </row>
    <row r="16" spans="1:20" ht="18.75" customHeight="1">
      <c r="A16" s="23">
        <v>6</v>
      </c>
      <c r="B16" s="62" t="s">
        <v>175</v>
      </c>
      <c r="C16" s="60">
        <f t="shared" si="2"/>
        <v>455</v>
      </c>
      <c r="D16" s="63"/>
      <c r="E16" s="63"/>
      <c r="F16" s="63"/>
      <c r="G16" s="63"/>
      <c r="H16" s="63"/>
      <c r="I16" s="63"/>
      <c r="J16" s="63"/>
      <c r="K16" s="63"/>
      <c r="L16" s="63"/>
      <c r="M16" s="63">
        <v>0</v>
      </c>
      <c r="N16" s="63"/>
      <c r="O16" s="63"/>
      <c r="P16" s="63"/>
      <c r="Q16" s="63">
        <v>455</v>
      </c>
      <c r="R16" s="63"/>
      <c r="S16" s="63"/>
    </row>
    <row r="17" spans="1:22" ht="18.75" customHeight="1">
      <c r="A17" s="23">
        <v>7</v>
      </c>
      <c r="B17" s="62" t="s">
        <v>176</v>
      </c>
      <c r="C17" s="60">
        <f t="shared" si="2"/>
        <v>509</v>
      </c>
      <c r="D17" s="63"/>
      <c r="E17" s="63"/>
      <c r="F17" s="63"/>
      <c r="G17" s="63"/>
      <c r="H17" s="63"/>
      <c r="I17" s="63">
        <v>484</v>
      </c>
      <c r="J17" s="63"/>
      <c r="K17" s="63">
        <v>25</v>
      </c>
      <c r="L17" s="63"/>
      <c r="M17" s="63">
        <v>0</v>
      </c>
      <c r="N17" s="63"/>
      <c r="O17" s="63"/>
      <c r="P17" s="63"/>
      <c r="Q17" s="63"/>
      <c r="R17" s="63"/>
      <c r="S17" s="63"/>
    </row>
    <row r="18" spans="1:22" ht="18.75" customHeight="1">
      <c r="A18" s="23">
        <v>8</v>
      </c>
      <c r="B18" s="62" t="s">
        <v>247</v>
      </c>
      <c r="C18" s="60">
        <f t="shared" si="2"/>
        <v>3142</v>
      </c>
      <c r="D18" s="63">
        <v>3142</v>
      </c>
      <c r="E18" s="63"/>
      <c r="F18" s="63"/>
      <c r="G18" s="63"/>
      <c r="H18" s="63"/>
      <c r="I18" s="63"/>
      <c r="J18" s="63"/>
      <c r="K18" s="63"/>
      <c r="L18" s="63"/>
      <c r="M18" s="63">
        <v>0</v>
      </c>
      <c r="N18" s="63"/>
      <c r="O18" s="63"/>
      <c r="P18" s="63"/>
      <c r="Q18" s="63"/>
      <c r="R18" s="63"/>
      <c r="S18" s="63"/>
      <c r="V18" s="32"/>
    </row>
    <row r="19" spans="1:22" ht="18.75" customHeight="1">
      <c r="A19" s="23">
        <v>9</v>
      </c>
      <c r="B19" s="62" t="s">
        <v>248</v>
      </c>
      <c r="C19" s="60">
        <f t="shared" si="2"/>
        <v>5226</v>
      </c>
      <c r="D19" s="63">
        <v>5226</v>
      </c>
      <c r="E19" s="63"/>
      <c r="F19" s="63"/>
      <c r="G19" s="63"/>
      <c r="H19" s="63"/>
      <c r="I19" s="63"/>
      <c r="J19" s="63"/>
      <c r="K19" s="63"/>
      <c r="L19" s="63"/>
      <c r="M19" s="63">
        <v>0</v>
      </c>
      <c r="N19" s="63"/>
      <c r="O19" s="63"/>
      <c r="P19" s="63"/>
      <c r="Q19" s="63"/>
      <c r="R19" s="63"/>
      <c r="S19" s="63"/>
      <c r="V19" s="32"/>
    </row>
    <row r="20" spans="1:22" ht="18.75" customHeight="1">
      <c r="A20" s="23">
        <v>10</v>
      </c>
      <c r="B20" s="62" t="s">
        <v>249</v>
      </c>
      <c r="C20" s="60">
        <f t="shared" si="2"/>
        <v>3148</v>
      </c>
      <c r="D20" s="63">
        <v>3148</v>
      </c>
      <c r="E20" s="63"/>
      <c r="F20" s="63"/>
      <c r="G20" s="63"/>
      <c r="H20" s="63"/>
      <c r="I20" s="63"/>
      <c r="J20" s="63"/>
      <c r="K20" s="63"/>
      <c r="L20" s="63"/>
      <c r="M20" s="63">
        <v>0</v>
      </c>
      <c r="N20" s="63"/>
      <c r="O20" s="63"/>
      <c r="P20" s="63"/>
      <c r="Q20" s="63"/>
      <c r="R20" s="63"/>
      <c r="S20" s="63"/>
      <c r="V20" s="32"/>
    </row>
    <row r="21" spans="1:22" ht="18.75" customHeight="1">
      <c r="A21" s="23">
        <v>11</v>
      </c>
      <c r="B21" s="62" t="s">
        <v>250</v>
      </c>
      <c r="C21" s="60">
        <f t="shared" si="2"/>
        <v>2844</v>
      </c>
      <c r="D21" s="63">
        <v>2844</v>
      </c>
      <c r="E21" s="63"/>
      <c r="F21" s="63"/>
      <c r="G21" s="63"/>
      <c r="H21" s="63"/>
      <c r="I21" s="63"/>
      <c r="J21" s="63"/>
      <c r="K21" s="63"/>
      <c r="L21" s="63"/>
      <c r="M21" s="63">
        <v>0</v>
      </c>
      <c r="N21" s="63"/>
      <c r="O21" s="63"/>
      <c r="P21" s="63"/>
      <c r="Q21" s="63"/>
      <c r="R21" s="63"/>
      <c r="S21" s="63"/>
      <c r="V21" s="32"/>
    </row>
    <row r="22" spans="1:22" ht="18.75" customHeight="1">
      <c r="A22" s="23">
        <v>12</v>
      </c>
      <c r="B22" s="62" t="s">
        <v>251</v>
      </c>
      <c r="C22" s="60">
        <f t="shared" si="2"/>
        <v>3446</v>
      </c>
      <c r="D22" s="63">
        <v>3446</v>
      </c>
      <c r="E22" s="63"/>
      <c r="F22" s="63"/>
      <c r="G22" s="63"/>
      <c r="H22" s="63"/>
      <c r="I22" s="63"/>
      <c r="J22" s="63"/>
      <c r="K22" s="63"/>
      <c r="L22" s="63"/>
      <c r="M22" s="63">
        <v>0</v>
      </c>
      <c r="N22" s="63"/>
      <c r="O22" s="63"/>
      <c r="P22" s="63"/>
      <c r="Q22" s="63"/>
      <c r="R22" s="63"/>
      <c r="S22" s="63"/>
      <c r="V22" s="32"/>
    </row>
    <row r="23" spans="1:22" ht="18.75" customHeight="1">
      <c r="A23" s="23">
        <v>13</v>
      </c>
      <c r="B23" s="62" t="s">
        <v>252</v>
      </c>
      <c r="C23" s="60">
        <f t="shared" si="2"/>
        <v>7519</v>
      </c>
      <c r="D23" s="63">
        <v>7519</v>
      </c>
      <c r="E23" s="63"/>
      <c r="F23" s="63"/>
      <c r="G23" s="63"/>
      <c r="H23" s="63"/>
      <c r="I23" s="63"/>
      <c r="J23" s="63"/>
      <c r="K23" s="63"/>
      <c r="L23" s="63"/>
      <c r="M23" s="63">
        <v>0</v>
      </c>
      <c r="N23" s="63"/>
      <c r="O23" s="63"/>
      <c r="P23" s="63"/>
      <c r="Q23" s="63"/>
      <c r="R23" s="63"/>
      <c r="S23" s="63"/>
      <c r="V23" s="32"/>
    </row>
    <row r="24" spans="1:22" ht="18.75" customHeight="1">
      <c r="A24" s="23">
        <v>14</v>
      </c>
      <c r="B24" s="62" t="s">
        <v>253</v>
      </c>
      <c r="C24" s="60">
        <f t="shared" si="2"/>
        <v>8135</v>
      </c>
      <c r="D24" s="63">
        <v>8135</v>
      </c>
      <c r="E24" s="63"/>
      <c r="F24" s="63"/>
      <c r="G24" s="63"/>
      <c r="H24" s="63"/>
      <c r="I24" s="63"/>
      <c r="J24" s="63"/>
      <c r="K24" s="63"/>
      <c r="L24" s="63"/>
      <c r="M24" s="63">
        <v>0</v>
      </c>
      <c r="N24" s="63"/>
      <c r="O24" s="63"/>
      <c r="P24" s="63"/>
      <c r="Q24" s="63"/>
      <c r="R24" s="63"/>
      <c r="S24" s="63"/>
      <c r="V24" s="32"/>
    </row>
    <row r="25" spans="1:22" ht="18.75" customHeight="1">
      <c r="A25" s="23">
        <v>15</v>
      </c>
      <c r="B25" s="62" t="s">
        <v>254</v>
      </c>
      <c r="C25" s="60">
        <f t="shared" si="2"/>
        <v>7091</v>
      </c>
      <c r="D25" s="63">
        <v>7091</v>
      </c>
      <c r="E25" s="63"/>
      <c r="F25" s="63"/>
      <c r="G25" s="63"/>
      <c r="H25" s="63"/>
      <c r="I25" s="63"/>
      <c r="J25" s="63"/>
      <c r="K25" s="63"/>
      <c r="L25" s="63"/>
      <c r="M25" s="63">
        <v>0</v>
      </c>
      <c r="N25" s="63"/>
      <c r="O25" s="63"/>
      <c r="P25" s="63"/>
      <c r="Q25" s="63"/>
      <c r="R25" s="63"/>
      <c r="S25" s="63"/>
      <c r="V25" s="32"/>
    </row>
    <row r="26" spans="1:22" ht="18.75" customHeight="1">
      <c r="A26" s="23">
        <v>16</v>
      </c>
      <c r="B26" s="62" t="s">
        <v>177</v>
      </c>
      <c r="C26" s="60">
        <f>D26+E26+F26+G26+H26+I26+J26+K26+L26+M26+Q26+R26+S26</f>
        <v>2561</v>
      </c>
      <c r="D26" s="63"/>
      <c r="E26" s="63"/>
      <c r="F26" s="63"/>
      <c r="G26" s="63"/>
      <c r="H26" s="63"/>
      <c r="I26" s="63"/>
      <c r="J26" s="63"/>
      <c r="K26" s="63"/>
      <c r="L26" s="63"/>
      <c r="M26" s="63">
        <v>0</v>
      </c>
      <c r="N26" s="63"/>
      <c r="O26" s="63"/>
      <c r="P26" s="63"/>
      <c r="Q26" s="63"/>
      <c r="R26" s="63"/>
      <c r="S26" s="63">
        <v>2561</v>
      </c>
      <c r="V26" s="32"/>
    </row>
    <row r="27" spans="1:22" ht="11.25" customHeight="1">
      <c r="A27" s="13"/>
      <c r="B27" s="45"/>
      <c r="C27" s="13"/>
      <c r="D27" s="13"/>
      <c r="E27" s="13"/>
      <c r="F27" s="13"/>
      <c r="G27" s="13"/>
      <c r="H27" s="13"/>
      <c r="I27" s="13"/>
      <c r="J27" s="13"/>
      <c r="K27" s="13"/>
      <c r="L27" s="13"/>
      <c r="M27" s="13"/>
      <c r="N27" s="13"/>
      <c r="O27" s="13"/>
      <c r="P27" s="13"/>
      <c r="Q27" s="13"/>
      <c r="R27" s="13"/>
      <c r="S27" s="13"/>
    </row>
    <row r="28" spans="1:22" ht="25.5" customHeight="1">
      <c r="B28" s="272" t="s">
        <v>340</v>
      </c>
      <c r="C28" s="272"/>
      <c r="D28" s="272"/>
      <c r="E28" s="272"/>
      <c r="F28" s="272"/>
      <c r="G28" s="272"/>
      <c r="H28" s="272"/>
      <c r="I28" s="272"/>
      <c r="J28" s="272"/>
      <c r="K28" s="272"/>
      <c r="L28" s="272"/>
      <c r="M28" s="272"/>
      <c r="N28" s="272"/>
      <c r="O28" s="272"/>
      <c r="P28" s="272"/>
      <c r="Q28" s="272"/>
      <c r="R28" s="272"/>
      <c r="S28" s="272"/>
    </row>
    <row r="31" spans="1:22" ht="22.5" customHeight="1"/>
    <row r="32" spans="1:22" ht="18.75">
      <c r="A32" s="38"/>
      <c r="B32" s="38"/>
      <c r="C32" s="38"/>
      <c r="D32" s="38"/>
      <c r="E32" s="38"/>
      <c r="F32" s="38"/>
      <c r="G32" s="38"/>
      <c r="H32" s="38"/>
      <c r="I32" s="38"/>
      <c r="J32" s="38"/>
      <c r="K32" s="38"/>
      <c r="L32" s="38"/>
      <c r="M32" s="38"/>
      <c r="N32" s="38"/>
      <c r="O32" s="38"/>
      <c r="P32" s="38"/>
      <c r="Q32" s="38"/>
      <c r="R32" s="38"/>
      <c r="S32" s="38"/>
    </row>
    <row r="33" spans="1:19" ht="18.75">
      <c r="A33" s="38"/>
      <c r="B33" s="38"/>
      <c r="C33" s="38"/>
      <c r="D33" s="38"/>
      <c r="E33" s="38"/>
      <c r="F33" s="38"/>
      <c r="G33" s="38"/>
      <c r="H33" s="38"/>
      <c r="I33" s="38"/>
      <c r="J33" s="38"/>
      <c r="K33" s="38"/>
      <c r="L33" s="38"/>
      <c r="M33" s="38"/>
      <c r="N33" s="38"/>
      <c r="O33" s="38"/>
      <c r="P33" s="38"/>
      <c r="Q33" s="38"/>
      <c r="R33" s="38"/>
      <c r="S33" s="38"/>
    </row>
    <row r="34" spans="1:19" ht="18.75">
      <c r="A34" s="38"/>
      <c r="B34" s="38"/>
      <c r="C34" s="38"/>
      <c r="D34" s="38"/>
      <c r="E34" s="38"/>
      <c r="F34" s="38"/>
      <c r="G34" s="38"/>
      <c r="H34" s="38"/>
      <c r="I34" s="38"/>
      <c r="J34" s="38"/>
      <c r="K34" s="38"/>
      <c r="L34" s="38"/>
      <c r="M34" s="38"/>
      <c r="N34" s="38"/>
      <c r="O34" s="38"/>
      <c r="P34" s="38"/>
      <c r="Q34" s="38"/>
      <c r="R34" s="38"/>
      <c r="S34" s="38"/>
    </row>
    <row r="35" spans="1:19" ht="18.75">
      <c r="A35" s="38"/>
      <c r="B35" s="38"/>
      <c r="C35" s="38"/>
      <c r="D35" s="38"/>
      <c r="E35" s="38"/>
      <c r="F35" s="38"/>
      <c r="G35" s="38"/>
      <c r="H35" s="38"/>
      <c r="I35" s="38"/>
      <c r="J35" s="38"/>
      <c r="K35" s="38"/>
      <c r="L35" s="38"/>
      <c r="M35" s="38"/>
      <c r="N35" s="38"/>
      <c r="O35" s="38"/>
      <c r="P35" s="38"/>
      <c r="Q35" s="38"/>
      <c r="R35" s="38"/>
      <c r="S35" s="38"/>
    </row>
  </sheetData>
  <mergeCells count="22">
    <mergeCell ref="R5:R8"/>
    <mergeCell ref="N6:N8"/>
    <mergeCell ref="B5:B8"/>
    <mergeCell ref="L5:L8"/>
    <mergeCell ref="N5:P5"/>
    <mergeCell ref="K5:K8"/>
    <mergeCell ref="B28:S28"/>
    <mergeCell ref="A3:S3"/>
    <mergeCell ref="F5:F8"/>
    <mergeCell ref="A5:A8"/>
    <mergeCell ref="C5:C8"/>
    <mergeCell ref="D5:D8"/>
    <mergeCell ref="Q5:Q8"/>
    <mergeCell ref="G5:G8"/>
    <mergeCell ref="H5:H8"/>
    <mergeCell ref="I5:I8"/>
    <mergeCell ref="E5:E8"/>
    <mergeCell ref="O6:O8"/>
    <mergeCell ref="M5:M8"/>
    <mergeCell ref="P6:P8"/>
    <mergeCell ref="J5:J8"/>
    <mergeCell ref="S5:S8"/>
  </mergeCells>
  <phoneticPr fontId="15" type="noConversion"/>
  <printOptions horizontalCentered="1"/>
  <pageMargins left="0.19685039370078741" right="0" top="0.51181102362204722" bottom="0.43307086614173229" header="0.35433070866141736" footer="0.19685039370078741"/>
  <pageSetup paperSize="9" scale="70" fitToHeight="0" orientation="landscape" r:id="rId1"/>
  <headerFooter alignWithMargins="0">
    <oddFooter xml:space="preserve">&amp;C&amp;".VnTime,Italic"&amp;8
</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pageSetUpPr fitToPage="1"/>
  </sheetPr>
  <dimension ref="A1:AB15"/>
  <sheetViews>
    <sheetView view="pageBreakPreview" zoomScaleNormal="100" zoomScaleSheetLayoutView="100" workbookViewId="0">
      <pane xSplit="3" ySplit="10" topLeftCell="D11" activePane="bottomRight" state="frozen"/>
      <selection pane="topRight" activeCell="D1" sqref="D1"/>
      <selection pane="bottomLeft" activeCell="A15" sqref="A15"/>
      <selection pane="bottomRight" activeCell="F14" sqref="F14"/>
    </sheetView>
  </sheetViews>
  <sheetFormatPr defaultColWidth="9" defaultRowHeight="15.75"/>
  <cols>
    <col min="1" max="1" width="5.625" style="1" customWidth="1"/>
    <col min="2" max="2" width="23.625" style="31" customWidth="1"/>
    <col min="3" max="4" width="9.25" style="1" customWidth="1"/>
    <col min="5" max="6" width="8.375" style="1" customWidth="1"/>
    <col min="7" max="7" width="8.125" style="1" customWidth="1"/>
    <col min="8" max="8" width="8.75" style="1" customWidth="1"/>
    <col min="9" max="9" width="6.25" style="1" customWidth="1"/>
    <col min="10" max="10" width="7.375" style="1" customWidth="1"/>
    <col min="11" max="11" width="7.625" style="1" customWidth="1"/>
    <col min="12" max="12" width="7.125" style="1" customWidth="1"/>
    <col min="13" max="15" width="9" style="1" customWidth="1"/>
    <col min="16" max="16" width="6" style="1" customWidth="1"/>
    <col min="17" max="17" width="7.875" style="1" customWidth="1"/>
    <col min="18" max="18" width="8.125" style="1" customWidth="1"/>
    <col min="19" max="19" width="7.25" style="1" customWidth="1"/>
    <col min="20" max="22" width="8.125" style="1" customWidth="1"/>
    <col min="23" max="23" width="6.125" style="1" customWidth="1"/>
    <col min="24" max="25" width="8.125" style="1" customWidth="1"/>
    <col min="26" max="26" width="6.625" style="1" customWidth="1"/>
    <col min="27" max="28" width="9" style="1" customWidth="1"/>
    <col min="29" max="16384" width="9" style="1"/>
  </cols>
  <sheetData>
    <row r="1" spans="1:28" ht="23.25" customHeight="1">
      <c r="A1" s="17"/>
      <c r="B1" s="24"/>
      <c r="C1" s="18"/>
      <c r="D1" s="18"/>
      <c r="E1" s="18"/>
      <c r="F1" s="18"/>
      <c r="G1" s="18"/>
      <c r="H1" s="18"/>
      <c r="I1" s="18"/>
      <c r="J1" s="25"/>
      <c r="K1" s="25"/>
      <c r="L1" s="18"/>
      <c r="M1" s="18"/>
      <c r="N1" s="18"/>
      <c r="O1" s="18"/>
      <c r="P1" s="18"/>
      <c r="Q1" s="25"/>
      <c r="R1" s="25"/>
      <c r="S1" s="18"/>
      <c r="T1" s="275" t="s">
        <v>105</v>
      </c>
      <c r="U1" s="275"/>
      <c r="V1" s="275"/>
      <c r="W1" s="275"/>
      <c r="X1" s="275"/>
      <c r="Y1" s="275"/>
      <c r="Z1" s="275"/>
    </row>
    <row r="2" spans="1:28" s="3" customFormat="1" ht="21" customHeight="1">
      <c r="A2" s="19" t="s">
        <v>184</v>
      </c>
      <c r="B2" s="26"/>
      <c r="C2" s="20"/>
      <c r="D2" s="20"/>
      <c r="E2" s="20"/>
      <c r="F2" s="20"/>
      <c r="G2" s="20"/>
      <c r="H2" s="20"/>
      <c r="I2" s="20"/>
      <c r="J2" s="20"/>
      <c r="K2" s="20"/>
      <c r="L2" s="20"/>
      <c r="M2" s="20"/>
      <c r="N2" s="20"/>
      <c r="O2" s="20"/>
      <c r="P2" s="20"/>
      <c r="Q2" s="20"/>
      <c r="R2" s="20"/>
      <c r="S2" s="20"/>
      <c r="T2" s="20"/>
      <c r="U2" s="20"/>
      <c r="V2" s="20"/>
      <c r="W2" s="20"/>
      <c r="X2" s="20"/>
      <c r="Y2" s="20"/>
      <c r="Z2" s="20"/>
    </row>
    <row r="3" spans="1:28" ht="21" customHeight="1">
      <c r="A3" s="277" t="str">
        <f>'PL15'!A3</f>
        <v>(Kèm theo Nghị quyết số       /NQ-HĐND ngày      tháng 10 năm 2025 của HĐND xã Quài Tở)</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
      <c r="AB3" s="27"/>
    </row>
    <row r="4" spans="1:28" ht="18.75" customHeight="1">
      <c r="A4" s="21"/>
      <c r="B4" s="28"/>
      <c r="C4" s="22"/>
      <c r="D4" s="22"/>
      <c r="E4" s="22"/>
      <c r="F4" s="22"/>
      <c r="G4" s="22"/>
      <c r="H4" s="22"/>
      <c r="I4" s="22"/>
      <c r="J4" s="157"/>
      <c r="K4" s="274"/>
      <c r="L4" s="274"/>
      <c r="M4" s="22"/>
      <c r="N4" s="22"/>
      <c r="O4" s="22"/>
      <c r="P4" s="22"/>
      <c r="Q4" s="157"/>
      <c r="R4" s="274"/>
      <c r="S4" s="274"/>
      <c r="T4" s="276" t="s">
        <v>66</v>
      </c>
      <c r="U4" s="276"/>
      <c r="V4" s="276"/>
      <c r="W4" s="276"/>
      <c r="X4" s="276"/>
      <c r="Y4" s="276"/>
      <c r="Z4" s="276"/>
    </row>
    <row r="5" spans="1:28" ht="42.75" customHeight="1">
      <c r="A5" s="273" t="s">
        <v>43</v>
      </c>
      <c r="B5" s="273" t="s">
        <v>103</v>
      </c>
      <c r="C5" s="273" t="s">
        <v>57</v>
      </c>
      <c r="D5" s="273" t="s">
        <v>25</v>
      </c>
      <c r="E5" s="273"/>
      <c r="F5" s="273" t="s">
        <v>134</v>
      </c>
      <c r="G5" s="273"/>
      <c r="H5" s="273"/>
      <c r="I5" s="273"/>
      <c r="J5" s="273"/>
      <c r="K5" s="273"/>
      <c r="L5" s="273"/>
      <c r="M5" s="273" t="s">
        <v>101</v>
      </c>
      <c r="N5" s="273"/>
      <c r="O5" s="273"/>
      <c r="P5" s="273"/>
      <c r="Q5" s="273"/>
      <c r="R5" s="273"/>
      <c r="S5" s="273"/>
      <c r="T5" s="273" t="s">
        <v>102</v>
      </c>
      <c r="U5" s="273"/>
      <c r="V5" s="273"/>
      <c r="W5" s="273"/>
      <c r="X5" s="273"/>
      <c r="Y5" s="273"/>
      <c r="Z5" s="273"/>
    </row>
    <row r="6" spans="1:28" ht="20.25" customHeight="1">
      <c r="A6" s="273"/>
      <c r="B6" s="273"/>
      <c r="C6" s="273"/>
      <c r="D6" s="273" t="s">
        <v>94</v>
      </c>
      <c r="E6" s="273" t="s">
        <v>95</v>
      </c>
      <c r="F6" s="273" t="s">
        <v>39</v>
      </c>
      <c r="G6" s="273" t="s">
        <v>94</v>
      </c>
      <c r="H6" s="273"/>
      <c r="I6" s="273"/>
      <c r="J6" s="273" t="s">
        <v>95</v>
      </c>
      <c r="K6" s="273"/>
      <c r="L6" s="273"/>
      <c r="M6" s="273" t="s">
        <v>39</v>
      </c>
      <c r="N6" s="273" t="s">
        <v>94</v>
      </c>
      <c r="O6" s="273"/>
      <c r="P6" s="273"/>
      <c r="Q6" s="273" t="s">
        <v>95</v>
      </c>
      <c r="R6" s="273"/>
      <c r="S6" s="273"/>
      <c r="T6" s="273" t="s">
        <v>39</v>
      </c>
      <c r="U6" s="273" t="s">
        <v>94</v>
      </c>
      <c r="V6" s="273"/>
      <c r="W6" s="273"/>
      <c r="X6" s="273" t="s">
        <v>95</v>
      </c>
      <c r="Y6" s="273"/>
      <c r="Z6" s="273"/>
    </row>
    <row r="7" spans="1:28" ht="20.25" customHeight="1">
      <c r="A7" s="273"/>
      <c r="B7" s="273"/>
      <c r="C7" s="273"/>
      <c r="D7" s="273"/>
      <c r="E7" s="273"/>
      <c r="F7" s="273"/>
      <c r="G7" s="273" t="s">
        <v>57</v>
      </c>
      <c r="H7" s="273" t="s">
        <v>49</v>
      </c>
      <c r="I7" s="273" t="s">
        <v>50</v>
      </c>
      <c r="J7" s="273" t="s">
        <v>57</v>
      </c>
      <c r="K7" s="273" t="s">
        <v>49</v>
      </c>
      <c r="L7" s="273" t="s">
        <v>50</v>
      </c>
      <c r="M7" s="273"/>
      <c r="N7" s="273" t="s">
        <v>57</v>
      </c>
      <c r="O7" s="273" t="s">
        <v>49</v>
      </c>
      <c r="P7" s="273" t="s">
        <v>50</v>
      </c>
      <c r="Q7" s="273" t="s">
        <v>57</v>
      </c>
      <c r="R7" s="273" t="s">
        <v>49</v>
      </c>
      <c r="S7" s="273" t="s">
        <v>50</v>
      </c>
      <c r="T7" s="273"/>
      <c r="U7" s="273" t="s">
        <v>57</v>
      </c>
      <c r="V7" s="273" t="s">
        <v>49</v>
      </c>
      <c r="W7" s="273" t="s">
        <v>50</v>
      </c>
      <c r="X7" s="273" t="s">
        <v>57</v>
      </c>
      <c r="Y7" s="273" t="s">
        <v>49</v>
      </c>
      <c r="Z7" s="273" t="s">
        <v>50</v>
      </c>
    </row>
    <row r="8" spans="1:28" ht="20.25" customHeight="1">
      <c r="A8" s="273"/>
      <c r="B8" s="273"/>
      <c r="C8" s="273"/>
      <c r="D8" s="273"/>
      <c r="E8" s="273"/>
      <c r="F8" s="273"/>
      <c r="G8" s="273"/>
      <c r="H8" s="273"/>
      <c r="I8" s="273"/>
      <c r="J8" s="273"/>
      <c r="K8" s="273"/>
      <c r="L8" s="273"/>
      <c r="M8" s="273"/>
      <c r="N8" s="273"/>
      <c r="O8" s="273"/>
      <c r="P8" s="273"/>
      <c r="Q8" s="273"/>
      <c r="R8" s="273"/>
      <c r="S8" s="273"/>
      <c r="T8" s="273"/>
      <c r="U8" s="273"/>
      <c r="V8" s="273"/>
      <c r="W8" s="273"/>
      <c r="X8" s="273"/>
      <c r="Y8" s="273"/>
      <c r="Z8" s="273"/>
    </row>
    <row r="9" spans="1:28" ht="20.25" customHeight="1">
      <c r="A9" s="273"/>
      <c r="B9" s="273"/>
      <c r="C9" s="273"/>
      <c r="D9" s="273"/>
      <c r="E9" s="273"/>
      <c r="F9" s="273"/>
      <c r="G9" s="273"/>
      <c r="H9" s="273"/>
      <c r="I9" s="273"/>
      <c r="J9" s="273"/>
      <c r="K9" s="273"/>
      <c r="L9" s="273"/>
      <c r="M9" s="273"/>
      <c r="N9" s="273"/>
      <c r="O9" s="273"/>
      <c r="P9" s="273"/>
      <c r="Q9" s="273"/>
      <c r="R9" s="273"/>
      <c r="S9" s="273"/>
      <c r="T9" s="273"/>
      <c r="U9" s="273"/>
      <c r="V9" s="273"/>
      <c r="W9" s="273"/>
      <c r="X9" s="273"/>
      <c r="Y9" s="273"/>
      <c r="Z9" s="273"/>
    </row>
    <row r="10" spans="1:28" s="132" customFormat="1" ht="17.25" customHeight="1">
      <c r="A10" s="129" t="s">
        <v>5</v>
      </c>
      <c r="B10" s="130" t="s">
        <v>6</v>
      </c>
      <c r="C10" s="129" t="s">
        <v>38</v>
      </c>
      <c r="D10" s="129" t="s">
        <v>58</v>
      </c>
      <c r="E10" s="129" t="s">
        <v>59</v>
      </c>
      <c r="F10" s="129" t="s">
        <v>60</v>
      </c>
      <c r="G10" s="129" t="s">
        <v>61</v>
      </c>
      <c r="H10" s="129">
        <v>6</v>
      </c>
      <c r="I10" s="129">
        <f>H10+1</f>
        <v>7</v>
      </c>
      <c r="J10" s="129" t="s">
        <v>51</v>
      </c>
      <c r="K10" s="129">
        <v>9</v>
      </c>
      <c r="L10" s="129">
        <f>K10+1</f>
        <v>10</v>
      </c>
      <c r="M10" s="129" t="s">
        <v>60</v>
      </c>
      <c r="N10" s="129" t="s">
        <v>61</v>
      </c>
      <c r="O10" s="129">
        <v>6</v>
      </c>
      <c r="P10" s="129">
        <f>O10+1</f>
        <v>7</v>
      </c>
      <c r="Q10" s="129" t="s">
        <v>51</v>
      </c>
      <c r="R10" s="129">
        <v>9</v>
      </c>
      <c r="S10" s="129">
        <f>R10+1</f>
        <v>10</v>
      </c>
      <c r="T10" s="131" t="s">
        <v>62</v>
      </c>
      <c r="U10" s="131" t="s">
        <v>63</v>
      </c>
      <c r="V10" s="129">
        <v>13</v>
      </c>
      <c r="W10" s="129">
        <f>V10+1</f>
        <v>14</v>
      </c>
      <c r="X10" s="131" t="s">
        <v>64</v>
      </c>
      <c r="Y10" s="129">
        <v>16</v>
      </c>
      <c r="Z10" s="129">
        <f>Y10+1</f>
        <v>17</v>
      </c>
    </row>
    <row r="11" spans="1:28" s="127" customFormat="1" ht="29.25" customHeight="1">
      <c r="A11" s="86"/>
      <c r="B11" s="47" t="s">
        <v>23</v>
      </c>
      <c r="C11" s="79">
        <f>C12</f>
        <v>39007</v>
      </c>
      <c r="D11" s="79">
        <v>0</v>
      </c>
      <c r="E11" s="79">
        <f>E12</f>
        <v>39007</v>
      </c>
      <c r="F11" s="79">
        <f>F12</f>
        <v>10472</v>
      </c>
      <c r="G11" s="79">
        <v>0</v>
      </c>
      <c r="H11" s="79">
        <v>0</v>
      </c>
      <c r="I11" s="79">
        <v>0</v>
      </c>
      <c r="J11" s="79">
        <f>J12</f>
        <v>10472</v>
      </c>
      <c r="K11" s="79">
        <f>K12</f>
        <v>10472</v>
      </c>
      <c r="L11" s="79">
        <v>0</v>
      </c>
      <c r="M11" s="79">
        <f>M12</f>
        <v>27299</v>
      </c>
      <c r="N11" s="79">
        <v>0</v>
      </c>
      <c r="O11" s="79">
        <v>0</v>
      </c>
      <c r="P11" s="79">
        <v>0</v>
      </c>
      <c r="Q11" s="79">
        <f>Q12</f>
        <v>27299</v>
      </c>
      <c r="R11" s="79">
        <f>R12</f>
        <v>27299</v>
      </c>
      <c r="S11" s="79">
        <v>0</v>
      </c>
      <c r="T11" s="79">
        <f>T12</f>
        <v>1236</v>
      </c>
      <c r="U11" s="79">
        <v>0</v>
      </c>
      <c r="V11" s="79">
        <v>0</v>
      </c>
      <c r="W11" s="79">
        <v>0</v>
      </c>
      <c r="X11" s="79">
        <f>X12</f>
        <v>1236</v>
      </c>
      <c r="Y11" s="79">
        <f>Y12</f>
        <v>1236</v>
      </c>
      <c r="Z11" s="79">
        <v>0</v>
      </c>
    </row>
    <row r="12" spans="1:28" ht="29.25" customHeight="1">
      <c r="A12" s="128">
        <v>1</v>
      </c>
      <c r="B12" s="44" t="s">
        <v>173</v>
      </c>
      <c r="C12" s="80">
        <f>D12+E12</f>
        <v>39007</v>
      </c>
      <c r="D12" s="80">
        <v>0</v>
      </c>
      <c r="E12" s="80">
        <f>F12+M12+T12</f>
        <v>39007</v>
      </c>
      <c r="F12" s="80">
        <f>G12+J12</f>
        <v>10472</v>
      </c>
      <c r="G12" s="80">
        <v>0</v>
      </c>
      <c r="H12" s="80"/>
      <c r="I12" s="80"/>
      <c r="J12" s="80">
        <f>K12+L12</f>
        <v>10472</v>
      </c>
      <c r="K12" s="80">
        <v>10472</v>
      </c>
      <c r="L12" s="80"/>
      <c r="M12" s="80">
        <f>Q12</f>
        <v>27299</v>
      </c>
      <c r="N12" s="80">
        <v>0</v>
      </c>
      <c r="O12" s="80"/>
      <c r="P12" s="80"/>
      <c r="Q12" s="80">
        <f>R12+S12</f>
        <v>27299</v>
      </c>
      <c r="R12" s="80">
        <v>27299</v>
      </c>
      <c r="S12" s="80"/>
      <c r="T12" s="80">
        <f>U12+X12</f>
        <v>1236</v>
      </c>
      <c r="U12" s="80">
        <v>0</v>
      </c>
      <c r="V12" s="80"/>
      <c r="W12" s="80"/>
      <c r="X12" s="80">
        <f>Y12+Z12</f>
        <v>1236</v>
      </c>
      <c r="Y12" s="80">
        <v>1236</v>
      </c>
      <c r="Z12" s="80"/>
    </row>
    <row r="13" spans="1:28" ht="18.75">
      <c r="A13" s="2"/>
      <c r="B13" s="30"/>
      <c r="C13" s="2"/>
      <c r="D13" s="2"/>
      <c r="E13" s="2"/>
      <c r="F13" s="2"/>
      <c r="G13" s="2"/>
      <c r="H13" s="2"/>
      <c r="I13" s="2"/>
      <c r="J13" s="2"/>
      <c r="K13" s="2"/>
      <c r="L13" s="2"/>
      <c r="M13" s="2"/>
      <c r="N13" s="2"/>
      <c r="O13" s="2"/>
      <c r="P13" s="2"/>
      <c r="Q13" s="2"/>
      <c r="R13" s="2"/>
      <c r="S13" s="2"/>
      <c r="T13" s="2"/>
      <c r="U13" s="2"/>
      <c r="V13" s="2"/>
      <c r="W13" s="2"/>
      <c r="X13" s="2"/>
      <c r="Y13" s="2"/>
      <c r="Z13" s="2"/>
    </row>
    <row r="14" spans="1:28" ht="18.75">
      <c r="A14" s="2"/>
      <c r="B14" s="30"/>
      <c r="C14" s="2"/>
      <c r="D14" s="2"/>
      <c r="E14" s="2"/>
      <c r="F14" s="2"/>
      <c r="G14" s="2"/>
      <c r="H14" s="2"/>
      <c r="I14" s="2"/>
      <c r="J14" s="2"/>
      <c r="K14" s="2"/>
      <c r="L14" s="2"/>
      <c r="M14" s="2"/>
      <c r="N14" s="2"/>
      <c r="O14" s="2"/>
      <c r="P14" s="2"/>
      <c r="Q14" s="2"/>
      <c r="R14" s="2"/>
      <c r="S14" s="2"/>
      <c r="T14" s="2"/>
      <c r="U14" s="2"/>
      <c r="V14" s="2"/>
      <c r="W14" s="2"/>
      <c r="X14" s="2"/>
      <c r="Y14" s="2"/>
      <c r="Z14" s="2"/>
    </row>
    <row r="15" spans="1:28" ht="18.75">
      <c r="A15" s="2"/>
      <c r="B15" s="30"/>
      <c r="C15" s="2"/>
      <c r="D15" s="2"/>
      <c r="E15" s="2"/>
      <c r="F15" s="2"/>
      <c r="G15" s="2"/>
      <c r="H15" s="2"/>
      <c r="I15" s="2"/>
      <c r="J15" s="2"/>
      <c r="K15" s="2"/>
      <c r="L15" s="2"/>
      <c r="M15" s="2"/>
      <c r="N15" s="2"/>
      <c r="O15" s="2"/>
      <c r="P15" s="2"/>
      <c r="Q15" s="2"/>
      <c r="R15" s="2"/>
      <c r="S15" s="2"/>
      <c r="T15" s="2"/>
      <c r="U15" s="2"/>
      <c r="V15" s="2"/>
      <c r="W15" s="2"/>
      <c r="X15" s="2"/>
      <c r="Y15" s="2"/>
      <c r="Z15" s="2"/>
    </row>
  </sheetData>
  <mergeCells count="41">
    <mergeCell ref="K4:L4"/>
    <mergeCell ref="F5:L5"/>
    <mergeCell ref="L7:L9"/>
    <mergeCell ref="T1:Z1"/>
    <mergeCell ref="R4:S4"/>
    <mergeCell ref="T4:Z4"/>
    <mergeCell ref="X7:X9"/>
    <mergeCell ref="T5:Z5"/>
    <mergeCell ref="A3:Z3"/>
    <mergeCell ref="Z7:Z9"/>
    <mergeCell ref="A5:A9"/>
    <mergeCell ref="B5:B9"/>
    <mergeCell ref="C5:C9"/>
    <mergeCell ref="U7:U9"/>
    <mergeCell ref="K7:K9"/>
    <mergeCell ref="M5:S5"/>
    <mergeCell ref="D5:E5"/>
    <mergeCell ref="W7:W9"/>
    <mergeCell ref="U6:W6"/>
    <mergeCell ref="J6:L6"/>
    <mergeCell ref="Q7:Q9"/>
    <mergeCell ref="S7:S9"/>
    <mergeCell ref="G7:G9"/>
    <mergeCell ref="H7:H9"/>
    <mergeCell ref="J7:J9"/>
    <mergeCell ref="O7:O9"/>
    <mergeCell ref="N7:N9"/>
    <mergeCell ref="T6:T9"/>
    <mergeCell ref="N6:P6"/>
    <mergeCell ref="P7:P9"/>
    <mergeCell ref="Q6:S6"/>
    <mergeCell ref="M6:M9"/>
    <mergeCell ref="X6:Z6"/>
    <mergeCell ref="R7:R9"/>
    <mergeCell ref="D6:D9"/>
    <mergeCell ref="E6:E9"/>
    <mergeCell ref="F6:F9"/>
    <mergeCell ref="I7:I9"/>
    <mergeCell ref="G6:I6"/>
    <mergeCell ref="Y7:Y9"/>
    <mergeCell ref="V7:V9"/>
  </mergeCells>
  <phoneticPr fontId="15" type="noConversion"/>
  <printOptions horizontalCentered="1"/>
  <pageMargins left="0.31496062992125984" right="0.23622047244094491" top="0.59055118110236227" bottom="0.35433070866141736" header="0.19685039370078741" footer="0.15748031496062992"/>
  <pageSetup paperSize="9" scale="60" fitToHeight="0" orientation="landscape" r:id="rId1"/>
  <headerFooter alignWithMargins="0">
    <oddFooter xml:space="preserve">&amp;C&amp;".VnTime,Italic"&amp;8
</oddFooter>
  </headerFooter>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87"/>
  <sheetViews>
    <sheetView view="pageBreakPreview" topLeftCell="A182" zoomScale="87" zoomScaleNormal="100" zoomScaleSheetLayoutView="87" workbookViewId="0">
      <selection activeCell="D10" sqref="D10"/>
    </sheetView>
  </sheetViews>
  <sheetFormatPr defaultColWidth="9" defaultRowHeight="15"/>
  <cols>
    <col min="1" max="1" width="4.5" style="210" customWidth="1"/>
    <col min="2" max="2" width="46.375" style="212" customWidth="1"/>
    <col min="3" max="6" width="9.5" style="212" customWidth="1"/>
    <col min="7" max="16384" width="9" style="212"/>
  </cols>
  <sheetData>
    <row r="1" spans="1:7" ht="15.75">
      <c r="E1" s="281" t="s">
        <v>339</v>
      </c>
      <c r="F1" s="281"/>
    </row>
    <row r="2" spans="1:7" s="32" customFormat="1" ht="46.5" customHeight="1">
      <c r="A2" s="279" t="s">
        <v>323</v>
      </c>
      <c r="B2" s="279"/>
      <c r="C2" s="279"/>
      <c r="D2" s="279"/>
      <c r="E2" s="279"/>
      <c r="F2" s="279"/>
    </row>
    <row r="3" spans="1:7" s="32" customFormat="1" ht="24" customHeight="1">
      <c r="A3" s="278" t="str">
        <f>'PL15'!A3:G3</f>
        <v>(Kèm theo Nghị quyết số       /NQ-HĐND ngày      tháng 10 năm 2025 của HĐND xã Quài Tở)</v>
      </c>
      <c r="B3" s="278"/>
      <c r="C3" s="278"/>
      <c r="D3" s="278"/>
      <c r="E3" s="278"/>
      <c r="F3" s="278"/>
    </row>
    <row r="4" spans="1:7" ht="24" customHeight="1">
      <c r="B4" s="211"/>
    </row>
    <row r="5" spans="1:7" s="213" customFormat="1" ht="47.25" customHeight="1">
      <c r="A5" s="166" t="s">
        <v>43</v>
      </c>
      <c r="B5" s="165" t="s">
        <v>185</v>
      </c>
      <c r="C5" s="167" t="s">
        <v>341</v>
      </c>
      <c r="D5" s="167" t="s">
        <v>255</v>
      </c>
      <c r="E5" s="167" t="s">
        <v>173</v>
      </c>
      <c r="F5" s="167" t="s">
        <v>256</v>
      </c>
    </row>
    <row r="6" spans="1:7" s="213" customFormat="1" ht="17.25">
      <c r="A6" s="166"/>
      <c r="B6" s="165"/>
      <c r="C6" s="168"/>
      <c r="D6" s="168"/>
      <c r="E6" s="168"/>
      <c r="F6" s="168"/>
    </row>
    <row r="7" spans="1:7" s="213" customFormat="1" ht="28.5" customHeight="1">
      <c r="A7" s="166" t="s">
        <v>5</v>
      </c>
      <c r="B7" s="165" t="s">
        <v>6</v>
      </c>
      <c r="C7" s="167" t="s">
        <v>342</v>
      </c>
      <c r="D7" s="167">
        <v>2</v>
      </c>
      <c r="E7" s="167">
        <v>3</v>
      </c>
      <c r="F7" s="167">
        <v>4</v>
      </c>
    </row>
    <row r="8" spans="1:7" s="214" customFormat="1" ht="12.75" hidden="1" customHeight="1">
      <c r="A8" s="169"/>
      <c r="B8" s="170" t="s">
        <v>257</v>
      </c>
      <c r="C8" s="171" t="e">
        <f>C9+#REF!</f>
        <v>#REF!</v>
      </c>
      <c r="D8" s="171" t="e">
        <f>D9+#REF!</f>
        <v>#REF!</v>
      </c>
      <c r="E8" s="171" t="e">
        <f>E9+#REF!</f>
        <v>#REF!</v>
      </c>
      <c r="F8" s="171" t="e">
        <f>F9+#REF!</f>
        <v>#REF!</v>
      </c>
    </row>
    <row r="9" spans="1:7" s="214" customFormat="1" ht="18" customHeight="1">
      <c r="A9" s="172" t="s">
        <v>141</v>
      </c>
      <c r="B9" s="173" t="s">
        <v>186</v>
      </c>
      <c r="C9" s="174">
        <f>C10+C75</f>
        <v>12234</v>
      </c>
      <c r="D9" s="174">
        <f>D10+D75</f>
        <v>201</v>
      </c>
      <c r="E9" s="174">
        <f>E10+E75</f>
        <v>11192</v>
      </c>
      <c r="F9" s="174">
        <f>F10+F75</f>
        <v>841</v>
      </c>
      <c r="G9" s="215"/>
    </row>
    <row r="10" spans="1:7" s="214" customFormat="1" ht="18" customHeight="1">
      <c r="A10" s="172" t="s">
        <v>15</v>
      </c>
      <c r="B10" s="173" t="s">
        <v>187</v>
      </c>
      <c r="C10" s="174">
        <f>C11+C14+C74</f>
        <v>1343</v>
      </c>
      <c r="D10" s="174">
        <f t="shared" ref="D10:F10" si="0">D11+D14+D74</f>
        <v>0</v>
      </c>
      <c r="E10" s="174">
        <f t="shared" si="0"/>
        <v>1320</v>
      </c>
      <c r="F10" s="174">
        <f t="shared" si="0"/>
        <v>23</v>
      </c>
    </row>
    <row r="11" spans="1:7" s="214" customFormat="1" ht="18" customHeight="1">
      <c r="A11" s="172">
        <v>1</v>
      </c>
      <c r="B11" s="173" t="s">
        <v>258</v>
      </c>
      <c r="C11" s="174">
        <f t="shared" ref="C11" si="1">SUM(C12:C13)</f>
        <v>0</v>
      </c>
      <c r="D11" s="174">
        <f t="shared" ref="D11:F11" si="2">SUM(D12:D13)</f>
        <v>0</v>
      </c>
      <c r="E11" s="174">
        <f t="shared" si="2"/>
        <v>0</v>
      </c>
      <c r="F11" s="174">
        <f t="shared" si="2"/>
        <v>0</v>
      </c>
    </row>
    <row r="12" spans="1:7" s="214" customFormat="1" ht="18" customHeight="1">
      <c r="A12" s="172" t="s">
        <v>232</v>
      </c>
      <c r="B12" s="173" t="s">
        <v>259</v>
      </c>
      <c r="C12" s="175"/>
      <c r="D12" s="175"/>
      <c r="E12" s="175"/>
      <c r="F12" s="175"/>
    </row>
    <row r="13" spans="1:7" s="214" customFormat="1" ht="18" customHeight="1">
      <c r="A13" s="172" t="s">
        <v>237</v>
      </c>
      <c r="B13" s="173" t="s">
        <v>188</v>
      </c>
      <c r="C13" s="175"/>
      <c r="D13" s="175"/>
      <c r="E13" s="175"/>
      <c r="F13" s="175"/>
    </row>
    <row r="14" spans="1:7" s="217" customFormat="1" ht="18" customHeight="1">
      <c r="A14" s="172">
        <v>2</v>
      </c>
      <c r="B14" s="176" t="s">
        <v>260</v>
      </c>
      <c r="C14" s="177">
        <f>1343-30</f>
        <v>1313</v>
      </c>
      <c r="D14" s="177"/>
      <c r="E14" s="177">
        <f>E28+E30+E37+E67</f>
        <v>1290</v>
      </c>
      <c r="F14" s="177">
        <f>F16+F27+F29+F30</f>
        <v>23</v>
      </c>
      <c r="G14" s="216"/>
    </row>
    <row r="15" spans="1:7" s="218" customFormat="1" ht="18" customHeight="1">
      <c r="A15" s="172"/>
      <c r="B15" s="176" t="s">
        <v>261</v>
      </c>
      <c r="C15" s="178"/>
      <c r="D15" s="178"/>
      <c r="E15" s="178"/>
      <c r="F15" s="178"/>
    </row>
    <row r="16" spans="1:7" s="218" customFormat="1" ht="18" customHeight="1">
      <c r="A16" s="172" t="s">
        <v>189</v>
      </c>
      <c r="B16" s="179" t="s">
        <v>262</v>
      </c>
      <c r="C16" s="174">
        <v>23</v>
      </c>
      <c r="D16" s="174"/>
      <c r="E16" s="174"/>
      <c r="F16" s="174">
        <v>23</v>
      </c>
    </row>
    <row r="17" spans="1:7" s="218" customFormat="1" ht="18" customHeight="1">
      <c r="A17" s="172" t="s">
        <v>195</v>
      </c>
      <c r="B17" s="179" t="s">
        <v>263</v>
      </c>
      <c r="C17" s="175"/>
      <c r="D17" s="175"/>
      <c r="E17" s="175"/>
      <c r="F17" s="175"/>
      <c r="G17" s="244"/>
    </row>
    <row r="18" spans="1:7" s="214" customFormat="1" ht="18" customHeight="1">
      <c r="A18" s="180"/>
      <c r="B18" s="181" t="s">
        <v>261</v>
      </c>
      <c r="C18" s="175"/>
      <c r="D18" s="175"/>
      <c r="E18" s="175"/>
      <c r="F18" s="175"/>
    </row>
    <row r="19" spans="1:7" s="214" customFormat="1" ht="18" customHeight="1">
      <c r="A19" s="169"/>
      <c r="B19" s="181" t="s">
        <v>264</v>
      </c>
      <c r="C19" s="175"/>
      <c r="D19" s="175"/>
      <c r="E19" s="175"/>
      <c r="F19" s="175"/>
    </row>
    <row r="20" spans="1:7" s="214" customFormat="1" ht="18" customHeight="1">
      <c r="A20" s="180"/>
      <c r="B20" s="181" t="s">
        <v>190</v>
      </c>
      <c r="C20" s="175"/>
      <c r="D20" s="175"/>
      <c r="E20" s="175"/>
      <c r="F20" s="175"/>
    </row>
    <row r="21" spans="1:7" s="214" customFormat="1" ht="18" customHeight="1">
      <c r="A21" s="180"/>
      <c r="B21" s="181" t="s">
        <v>265</v>
      </c>
      <c r="C21" s="175"/>
      <c r="D21" s="175"/>
      <c r="E21" s="175"/>
      <c r="F21" s="175"/>
    </row>
    <row r="22" spans="1:7" s="214" customFormat="1" ht="18" customHeight="1">
      <c r="A22" s="180"/>
      <c r="B22" s="182" t="s">
        <v>266</v>
      </c>
      <c r="C22" s="175"/>
      <c r="D22" s="175"/>
      <c r="E22" s="175"/>
      <c r="F22" s="175"/>
    </row>
    <row r="23" spans="1:7" s="214" customFormat="1" ht="18" customHeight="1">
      <c r="A23" s="180"/>
      <c r="B23" s="182" t="s">
        <v>267</v>
      </c>
      <c r="C23" s="175"/>
      <c r="D23" s="175"/>
      <c r="E23" s="175"/>
      <c r="F23" s="175"/>
    </row>
    <row r="24" spans="1:7" s="217" customFormat="1" ht="18" customHeight="1">
      <c r="A24" s="172" t="s">
        <v>195</v>
      </c>
      <c r="B24" s="183" t="s">
        <v>268</v>
      </c>
      <c r="C24" s="184">
        <v>23</v>
      </c>
      <c r="D24" s="184"/>
      <c r="E24" s="184"/>
      <c r="F24" s="184">
        <v>23</v>
      </c>
    </row>
    <row r="25" spans="1:7" s="218" customFormat="1" ht="18" customHeight="1">
      <c r="A25" s="169"/>
      <c r="B25" s="185" t="s">
        <v>261</v>
      </c>
      <c r="C25" s="178"/>
      <c r="D25" s="178"/>
      <c r="E25" s="178"/>
      <c r="F25" s="178"/>
    </row>
    <row r="26" spans="1:7" s="219" customFormat="1" ht="18" customHeight="1">
      <c r="A26" s="169"/>
      <c r="B26" s="182" t="s">
        <v>190</v>
      </c>
      <c r="C26" s="186">
        <v>20</v>
      </c>
      <c r="D26" s="186"/>
      <c r="E26" s="186"/>
      <c r="F26" s="186">
        <v>20</v>
      </c>
    </row>
    <row r="27" spans="1:7" s="220" customFormat="1" ht="18" customHeight="1">
      <c r="A27" s="180"/>
      <c r="B27" s="182" t="s">
        <v>267</v>
      </c>
      <c r="C27" s="187"/>
      <c r="D27" s="187"/>
      <c r="E27" s="187"/>
      <c r="F27" s="187"/>
    </row>
    <row r="28" spans="1:7" s="221" customFormat="1" ht="18" customHeight="1">
      <c r="A28" s="172" t="s">
        <v>192</v>
      </c>
      <c r="B28" s="183" t="s">
        <v>27</v>
      </c>
      <c r="C28" s="184">
        <v>2</v>
      </c>
      <c r="D28" s="184"/>
      <c r="E28" s="184">
        <v>2</v>
      </c>
      <c r="F28" s="188"/>
    </row>
    <row r="29" spans="1:7" s="222" customFormat="1" ht="18" customHeight="1">
      <c r="A29" s="172" t="s">
        <v>194</v>
      </c>
      <c r="B29" s="183" t="s">
        <v>193</v>
      </c>
      <c r="C29" s="184"/>
      <c r="D29" s="184"/>
      <c r="E29" s="184"/>
      <c r="F29" s="184"/>
    </row>
    <row r="30" spans="1:7" s="222" customFormat="1" ht="18" customHeight="1">
      <c r="A30" s="172" t="s">
        <v>196</v>
      </c>
      <c r="B30" s="183" t="s">
        <v>269</v>
      </c>
      <c r="C30" s="189">
        <f t="shared" ref="C30" si="3">C31+C32+C33+C34</f>
        <v>1080</v>
      </c>
      <c r="D30" s="189"/>
      <c r="E30" s="189">
        <f>E31+E32+E33+E34</f>
        <v>1080</v>
      </c>
      <c r="F30" s="189"/>
      <c r="G30" s="223"/>
    </row>
    <row r="31" spans="1:7" s="214" customFormat="1" ht="18" customHeight="1">
      <c r="A31" s="169"/>
      <c r="B31" s="182" t="s">
        <v>270</v>
      </c>
      <c r="C31" s="190">
        <v>126</v>
      </c>
      <c r="D31" s="190"/>
      <c r="E31" s="190">
        <v>126</v>
      </c>
      <c r="F31" s="190"/>
    </row>
    <row r="32" spans="1:7" s="214" customFormat="1" ht="26.25" customHeight="1">
      <c r="A32" s="191"/>
      <c r="B32" s="192" t="s">
        <v>271</v>
      </c>
      <c r="C32" s="193">
        <v>710</v>
      </c>
      <c r="D32" s="193"/>
      <c r="E32" s="193">
        <v>710</v>
      </c>
      <c r="F32" s="193"/>
    </row>
    <row r="33" spans="1:8" s="214" customFormat="1" ht="26.25" customHeight="1">
      <c r="A33" s="191"/>
      <c r="B33" s="194" t="s">
        <v>272</v>
      </c>
      <c r="C33" s="193">
        <v>16</v>
      </c>
      <c r="D33" s="193"/>
      <c r="E33" s="193">
        <v>16</v>
      </c>
      <c r="F33" s="193"/>
    </row>
    <row r="34" spans="1:8" s="214" customFormat="1" ht="18" customHeight="1">
      <c r="A34" s="191"/>
      <c r="B34" s="194" t="s">
        <v>273</v>
      </c>
      <c r="C34" s="193">
        <f>C35+C36</f>
        <v>228</v>
      </c>
      <c r="D34" s="193"/>
      <c r="E34" s="193">
        <f>E35+E36</f>
        <v>228</v>
      </c>
      <c r="F34" s="193"/>
    </row>
    <row r="35" spans="1:8" s="214" customFormat="1" ht="18" customHeight="1">
      <c r="A35" s="191"/>
      <c r="B35" s="194" t="s">
        <v>274</v>
      </c>
      <c r="C35" s="193">
        <f>E35</f>
        <v>129</v>
      </c>
      <c r="D35" s="193"/>
      <c r="E35" s="193">
        <v>129</v>
      </c>
      <c r="F35" s="193"/>
    </row>
    <row r="36" spans="1:8" s="214" customFormat="1" ht="18" customHeight="1">
      <c r="A36" s="191"/>
      <c r="B36" s="194" t="s">
        <v>275</v>
      </c>
      <c r="C36" s="193">
        <f>E36</f>
        <v>99</v>
      </c>
      <c r="D36" s="193"/>
      <c r="E36" s="193">
        <v>99</v>
      </c>
      <c r="F36" s="193"/>
    </row>
    <row r="37" spans="1:8" s="140" customFormat="1" ht="18" customHeight="1">
      <c r="A37" s="133" t="s">
        <v>276</v>
      </c>
      <c r="B37" s="139" t="s">
        <v>197</v>
      </c>
      <c r="C37" s="143" t="s">
        <v>277</v>
      </c>
      <c r="D37" s="137">
        <v>0</v>
      </c>
      <c r="E37" s="143" t="s">
        <v>277</v>
      </c>
      <c r="F37" s="148">
        <v>0</v>
      </c>
    </row>
    <row r="38" spans="1:8" s="141" customFormat="1" ht="18" customHeight="1">
      <c r="A38" s="134"/>
      <c r="B38" s="138" t="s">
        <v>198</v>
      </c>
      <c r="C38" s="145" t="s">
        <v>278</v>
      </c>
      <c r="D38" s="137"/>
      <c r="E38" s="145" t="s">
        <v>278</v>
      </c>
      <c r="F38" s="146"/>
      <c r="G38" s="136"/>
      <c r="H38" s="136"/>
    </row>
    <row r="39" spans="1:8" s="141" customFormat="1" ht="31.5" hidden="1" customHeight="1">
      <c r="A39" s="134"/>
      <c r="B39" s="142" t="s">
        <v>199</v>
      </c>
      <c r="C39" s="147"/>
      <c r="D39" s="147"/>
      <c r="E39" s="147"/>
      <c r="F39" s="149"/>
    </row>
    <row r="40" spans="1:8" s="141" customFormat="1" ht="43.5" hidden="1" customHeight="1">
      <c r="A40" s="134"/>
      <c r="B40" s="142" t="s">
        <v>200</v>
      </c>
      <c r="C40" s="147"/>
      <c r="D40" s="147"/>
      <c r="E40" s="147"/>
      <c r="F40" s="149"/>
    </row>
    <row r="41" spans="1:8" s="141" customFormat="1" ht="31.5" hidden="1" customHeight="1">
      <c r="A41" s="134"/>
      <c r="B41" s="142" t="s">
        <v>201</v>
      </c>
      <c r="C41" s="147"/>
      <c r="D41" s="147"/>
      <c r="E41" s="147"/>
      <c r="F41" s="149"/>
    </row>
    <row r="42" spans="1:8" s="141" customFormat="1" ht="18" hidden="1" customHeight="1">
      <c r="A42" s="134"/>
      <c r="B42" s="138" t="s">
        <v>202</v>
      </c>
      <c r="C42" s="145"/>
      <c r="D42" s="145"/>
      <c r="E42" s="145"/>
      <c r="F42" s="149"/>
    </row>
    <row r="43" spans="1:8" s="141" customFormat="1" ht="5.25" hidden="1" customHeight="1">
      <c r="A43" s="134"/>
      <c r="B43" s="138" t="s">
        <v>191</v>
      </c>
      <c r="C43" s="145"/>
      <c r="D43" s="145"/>
      <c r="E43" s="145"/>
      <c r="F43" s="149"/>
    </row>
    <row r="44" spans="1:8" s="141" customFormat="1" ht="18" customHeight="1">
      <c r="A44" s="134"/>
      <c r="B44" s="138" t="s">
        <v>203</v>
      </c>
      <c r="C44" s="145" t="s">
        <v>279</v>
      </c>
      <c r="D44" s="145"/>
      <c r="E44" s="145" t="s">
        <v>279</v>
      </c>
      <c r="F44" s="146"/>
      <c r="G44" s="136"/>
      <c r="H44" s="136"/>
    </row>
    <row r="45" spans="1:8" s="141" customFormat="1" ht="18" hidden="1" customHeight="1">
      <c r="A45" s="134"/>
      <c r="B45" s="142" t="s">
        <v>204</v>
      </c>
      <c r="C45" s="147"/>
      <c r="D45" s="147"/>
      <c r="E45" s="147"/>
      <c r="F45" s="149"/>
    </row>
    <row r="46" spans="1:8" s="141" customFormat="1" ht="18" hidden="1" customHeight="1">
      <c r="A46" s="134"/>
      <c r="B46" s="138" t="s">
        <v>205</v>
      </c>
      <c r="C46" s="145"/>
      <c r="D46" s="145"/>
      <c r="E46" s="145"/>
      <c r="F46" s="149"/>
    </row>
    <row r="47" spans="1:8" s="141" customFormat="1" ht="18" hidden="1" customHeight="1">
      <c r="A47" s="134"/>
      <c r="B47" s="138" t="s">
        <v>206</v>
      </c>
      <c r="C47" s="145"/>
      <c r="D47" s="145"/>
      <c r="E47" s="145"/>
      <c r="F47" s="149"/>
    </row>
    <row r="48" spans="1:8" s="141" customFormat="1" ht="18" hidden="1" customHeight="1">
      <c r="A48" s="134"/>
      <c r="B48" s="138" t="s">
        <v>191</v>
      </c>
      <c r="C48" s="145"/>
      <c r="D48" s="145"/>
      <c r="E48" s="145"/>
      <c r="F48" s="149"/>
    </row>
    <row r="49" spans="1:8" s="141" customFormat="1" ht="18" customHeight="1">
      <c r="A49" s="134"/>
      <c r="B49" s="138" t="s">
        <v>207</v>
      </c>
      <c r="C49" s="145" t="s">
        <v>280</v>
      </c>
      <c r="D49" s="145"/>
      <c r="E49" s="145" t="s">
        <v>280</v>
      </c>
      <c r="F49" s="146"/>
      <c r="G49" s="136"/>
      <c r="H49" s="136"/>
    </row>
    <row r="50" spans="1:8" s="150" customFormat="1" ht="41.25" hidden="1" customHeight="1">
      <c r="A50" s="135"/>
      <c r="B50" s="142" t="s">
        <v>208</v>
      </c>
      <c r="C50" s="147">
        <v>0</v>
      </c>
      <c r="D50" s="147"/>
      <c r="E50" s="147"/>
      <c r="F50" s="146"/>
    </row>
    <row r="51" spans="1:8" s="141" customFormat="1" ht="18" hidden="1" customHeight="1">
      <c r="A51" s="134"/>
      <c r="B51" s="138" t="s">
        <v>191</v>
      </c>
      <c r="C51" s="145">
        <v>0</v>
      </c>
      <c r="D51" s="145"/>
      <c r="E51" s="145"/>
      <c r="F51" s="146"/>
    </row>
    <row r="52" spans="1:8" s="140" customFormat="1" ht="18" hidden="1" customHeight="1">
      <c r="A52" s="151" t="s">
        <v>195</v>
      </c>
      <c r="B52" s="139" t="s">
        <v>209</v>
      </c>
      <c r="C52" s="143">
        <v>0</v>
      </c>
      <c r="D52" s="143"/>
      <c r="E52" s="143"/>
      <c r="F52" s="144"/>
    </row>
    <row r="53" spans="1:8" s="141" customFormat="1" ht="18" hidden="1" customHeight="1">
      <c r="A53" s="152"/>
      <c r="B53" s="138" t="s">
        <v>210</v>
      </c>
      <c r="C53" s="145">
        <v>0</v>
      </c>
      <c r="D53" s="145"/>
      <c r="E53" s="145"/>
      <c r="F53" s="146"/>
    </row>
    <row r="54" spans="1:8" s="141" customFormat="1" ht="18" hidden="1" customHeight="1">
      <c r="A54" s="152"/>
      <c r="B54" s="138" t="s">
        <v>211</v>
      </c>
      <c r="C54" s="145">
        <v>0</v>
      </c>
      <c r="D54" s="145"/>
      <c r="E54" s="145"/>
      <c r="F54" s="146"/>
    </row>
    <row r="55" spans="1:8" s="141" customFormat="1" ht="18" hidden="1" customHeight="1">
      <c r="A55" s="152"/>
      <c r="B55" s="138" t="s">
        <v>212</v>
      </c>
      <c r="C55" s="145">
        <v>0</v>
      </c>
      <c r="D55" s="145"/>
      <c r="E55" s="145"/>
      <c r="F55" s="146"/>
    </row>
    <row r="56" spans="1:8" s="141" customFormat="1" ht="18" hidden="1" customHeight="1">
      <c r="A56" s="134"/>
      <c r="B56" s="138" t="s">
        <v>213</v>
      </c>
      <c r="C56" s="145">
        <v>0</v>
      </c>
      <c r="D56" s="145"/>
      <c r="E56" s="145"/>
      <c r="F56" s="146"/>
    </row>
    <row r="57" spans="1:8" s="141" customFormat="1" ht="18" hidden="1" customHeight="1">
      <c r="A57" s="134"/>
      <c r="B57" s="138" t="s">
        <v>214</v>
      </c>
      <c r="C57" s="145">
        <v>0</v>
      </c>
      <c r="D57" s="145"/>
      <c r="E57" s="145"/>
      <c r="F57" s="146"/>
    </row>
    <row r="58" spans="1:8" s="140" customFormat="1" ht="18" hidden="1" customHeight="1">
      <c r="A58" s="133">
        <v>12</v>
      </c>
      <c r="B58" s="139" t="s">
        <v>21</v>
      </c>
      <c r="C58" s="143">
        <v>0</v>
      </c>
      <c r="D58" s="143"/>
      <c r="E58" s="143"/>
      <c r="F58" s="144"/>
    </row>
    <row r="59" spans="1:8" s="141" customFormat="1" ht="18" hidden="1" customHeight="1">
      <c r="A59" s="134"/>
      <c r="B59" s="138" t="s">
        <v>215</v>
      </c>
      <c r="C59" s="145">
        <v>0</v>
      </c>
      <c r="D59" s="145"/>
      <c r="E59" s="145"/>
      <c r="F59" s="146"/>
    </row>
    <row r="60" spans="1:8" s="141" customFormat="1" ht="18" hidden="1" customHeight="1">
      <c r="A60" s="134"/>
      <c r="B60" s="138" t="s">
        <v>216</v>
      </c>
      <c r="C60" s="145">
        <v>0</v>
      </c>
      <c r="D60" s="145"/>
      <c r="E60" s="145"/>
      <c r="F60" s="146"/>
    </row>
    <row r="61" spans="1:8" s="141" customFormat="1" ht="18" hidden="1" customHeight="1">
      <c r="A61" s="134"/>
      <c r="B61" s="138" t="s">
        <v>217</v>
      </c>
      <c r="C61" s="145">
        <v>0</v>
      </c>
      <c r="D61" s="145"/>
      <c r="E61" s="145"/>
      <c r="F61" s="146"/>
    </row>
    <row r="62" spans="1:8" s="141" customFormat="1" ht="18" hidden="1" customHeight="1">
      <c r="A62" s="134"/>
      <c r="B62" s="142" t="s">
        <v>218</v>
      </c>
      <c r="C62" s="147">
        <v>0</v>
      </c>
      <c r="D62" s="147"/>
      <c r="E62" s="147"/>
      <c r="F62" s="146"/>
    </row>
    <row r="63" spans="1:8" s="141" customFormat="1" ht="18" hidden="1" customHeight="1">
      <c r="A63" s="134"/>
      <c r="B63" s="142" t="s">
        <v>219</v>
      </c>
      <c r="C63" s="147">
        <v>0</v>
      </c>
      <c r="D63" s="147"/>
      <c r="E63" s="147"/>
      <c r="F63" s="146"/>
    </row>
    <row r="64" spans="1:8" s="141" customFormat="1" ht="45.75" hidden="1" customHeight="1">
      <c r="A64" s="134"/>
      <c r="B64" s="142" t="s">
        <v>220</v>
      </c>
      <c r="C64" s="147">
        <v>0</v>
      </c>
      <c r="D64" s="147"/>
      <c r="E64" s="147"/>
      <c r="F64" s="146"/>
    </row>
    <row r="65" spans="1:8" s="141" customFormat="1" ht="18" hidden="1" customHeight="1">
      <c r="A65" s="134"/>
      <c r="B65" s="138" t="s">
        <v>221</v>
      </c>
      <c r="C65" s="145">
        <v>0</v>
      </c>
      <c r="D65" s="145"/>
      <c r="E65" s="145"/>
      <c r="F65" s="146"/>
    </row>
    <row r="66" spans="1:8" s="141" customFormat="1" ht="18" hidden="1" customHeight="1">
      <c r="A66" s="134"/>
      <c r="B66" s="142" t="s">
        <v>222</v>
      </c>
      <c r="C66" s="147">
        <v>0</v>
      </c>
      <c r="D66" s="147"/>
      <c r="E66" s="147"/>
      <c r="F66" s="146"/>
    </row>
    <row r="67" spans="1:8" s="140" customFormat="1" ht="18" customHeight="1">
      <c r="A67" s="133" t="s">
        <v>337</v>
      </c>
      <c r="B67" s="139" t="s">
        <v>223</v>
      </c>
      <c r="C67" s="143" t="s">
        <v>338</v>
      </c>
      <c r="D67" s="143"/>
      <c r="E67" s="143" t="s">
        <v>338</v>
      </c>
      <c r="F67" s="144"/>
    </row>
    <row r="68" spans="1:8" s="140" customFormat="1" ht="20.25" hidden="1" customHeight="1">
      <c r="A68" s="133">
        <v>3</v>
      </c>
      <c r="B68" s="139" t="s">
        <v>22</v>
      </c>
      <c r="C68" s="143"/>
      <c r="D68" s="143"/>
      <c r="E68" s="143"/>
      <c r="F68" s="144"/>
    </row>
    <row r="69" spans="1:8" s="141" customFormat="1" ht="18" hidden="1" customHeight="1">
      <c r="A69" s="134"/>
      <c r="B69" s="138" t="s">
        <v>224</v>
      </c>
      <c r="C69" s="145"/>
      <c r="D69" s="145"/>
      <c r="E69" s="145"/>
      <c r="F69" s="146"/>
      <c r="G69" s="136"/>
      <c r="H69" s="136"/>
    </row>
    <row r="70" spans="1:8" s="141" customFormat="1" ht="18" hidden="1" customHeight="1">
      <c r="A70" s="134"/>
      <c r="B70" s="138" t="s">
        <v>225</v>
      </c>
      <c r="C70" s="145"/>
      <c r="D70" s="145"/>
      <c r="E70" s="145"/>
      <c r="F70" s="146"/>
      <c r="G70" s="136"/>
      <c r="H70" s="136"/>
    </row>
    <row r="71" spans="1:8" s="141" customFormat="1" ht="18" hidden="1" customHeight="1">
      <c r="A71" s="134"/>
      <c r="B71" s="138" t="s">
        <v>226</v>
      </c>
      <c r="C71" s="145"/>
      <c r="D71" s="145"/>
      <c r="E71" s="145"/>
      <c r="F71" s="146"/>
      <c r="G71" s="136"/>
      <c r="H71" s="136"/>
    </row>
    <row r="72" spans="1:8" s="141" customFormat="1" ht="18" hidden="1" customHeight="1">
      <c r="A72" s="134"/>
      <c r="B72" s="142" t="s">
        <v>227</v>
      </c>
      <c r="C72" s="147">
        <v>0</v>
      </c>
      <c r="D72" s="147"/>
      <c r="E72" s="147"/>
      <c r="F72" s="146"/>
    </row>
    <row r="73" spans="1:8" s="140" customFormat="1" ht="18" hidden="1" customHeight="1">
      <c r="A73" s="133" t="s">
        <v>228</v>
      </c>
      <c r="B73" s="139" t="s">
        <v>229</v>
      </c>
      <c r="C73" s="143">
        <v>0</v>
      </c>
      <c r="D73" s="143"/>
      <c r="E73" s="143"/>
      <c r="F73" s="144"/>
    </row>
    <row r="74" spans="1:8" s="140" customFormat="1" ht="18" customHeight="1">
      <c r="A74" s="133">
        <v>3</v>
      </c>
      <c r="B74" s="139" t="s">
        <v>230</v>
      </c>
      <c r="C74" s="143" t="s">
        <v>281</v>
      </c>
      <c r="D74" s="143"/>
      <c r="E74" s="143" t="s">
        <v>281</v>
      </c>
      <c r="F74" s="144"/>
    </row>
    <row r="75" spans="1:8" s="221" customFormat="1" ht="18" customHeight="1">
      <c r="A75" s="195" t="s">
        <v>17</v>
      </c>
      <c r="B75" s="196" t="s">
        <v>79</v>
      </c>
      <c r="C75" s="197">
        <f>+C76+C150</f>
        <v>10891</v>
      </c>
      <c r="D75" s="197">
        <f>+D76+D150</f>
        <v>201</v>
      </c>
      <c r="E75" s="197">
        <f>+E76+E150</f>
        <v>9872</v>
      </c>
      <c r="F75" s="197">
        <f>+F76+F150</f>
        <v>818</v>
      </c>
      <c r="G75" s="224"/>
    </row>
    <row r="76" spans="1:8" s="221" customFormat="1" ht="18" customHeight="1">
      <c r="A76" s="195">
        <v>1</v>
      </c>
      <c r="B76" s="196" t="s">
        <v>231</v>
      </c>
      <c r="C76" s="197">
        <f t="shared" ref="C76:F78" si="4">C79+C104+C127</f>
        <v>10891</v>
      </c>
      <c r="D76" s="197">
        <f t="shared" si="4"/>
        <v>201</v>
      </c>
      <c r="E76" s="197">
        <f t="shared" si="4"/>
        <v>9872</v>
      </c>
      <c r="F76" s="197">
        <f t="shared" si="4"/>
        <v>818</v>
      </c>
    </row>
    <row r="77" spans="1:8" s="220" customFormat="1" ht="18" customHeight="1">
      <c r="A77" s="198"/>
      <c r="B77" s="199" t="s">
        <v>112</v>
      </c>
      <c r="C77" s="200">
        <f t="shared" si="4"/>
        <v>0</v>
      </c>
      <c r="D77" s="200">
        <f t="shared" si="4"/>
        <v>0</v>
      </c>
      <c r="E77" s="200">
        <f t="shared" si="4"/>
        <v>0</v>
      </c>
      <c r="F77" s="200">
        <f t="shared" si="4"/>
        <v>0</v>
      </c>
    </row>
    <row r="78" spans="1:8" s="220" customFormat="1" ht="18" customHeight="1">
      <c r="A78" s="198"/>
      <c r="B78" s="199" t="s">
        <v>113</v>
      </c>
      <c r="C78" s="200">
        <f t="shared" si="4"/>
        <v>10891</v>
      </c>
      <c r="D78" s="200">
        <f t="shared" si="4"/>
        <v>201</v>
      </c>
      <c r="E78" s="200">
        <f t="shared" si="4"/>
        <v>9872</v>
      </c>
      <c r="F78" s="200">
        <f t="shared" si="4"/>
        <v>818</v>
      </c>
    </row>
    <row r="79" spans="1:8" s="217" customFormat="1" ht="30" customHeight="1">
      <c r="A79" s="195" t="s">
        <v>232</v>
      </c>
      <c r="B79" s="196" t="s">
        <v>134</v>
      </c>
      <c r="C79" s="197">
        <f>C80+C81</f>
        <v>3987</v>
      </c>
      <c r="D79" s="197">
        <f>SUM(D80:D81)</f>
        <v>201</v>
      </c>
      <c r="E79" s="197">
        <f>SUM(E80:E81)</f>
        <v>3468</v>
      </c>
      <c r="F79" s="197">
        <f>SUM(F80:F81)</f>
        <v>318</v>
      </c>
    </row>
    <row r="80" spans="1:8" s="217" customFormat="1" ht="18" customHeight="1">
      <c r="A80" s="195" t="s">
        <v>195</v>
      </c>
      <c r="B80" s="196" t="s">
        <v>112</v>
      </c>
      <c r="C80" s="197"/>
      <c r="D80" s="197"/>
      <c r="E80" s="197"/>
      <c r="F80" s="197"/>
    </row>
    <row r="81" spans="1:7" s="217" customFormat="1" ht="12.75">
      <c r="A81" s="195" t="s">
        <v>195</v>
      </c>
      <c r="B81" s="196" t="s">
        <v>113</v>
      </c>
      <c r="C81" s="197">
        <f>C84+C87+C95+C96+C100</f>
        <v>3987</v>
      </c>
      <c r="D81" s="197">
        <f>D84+D87+D95+D96+D100</f>
        <v>201</v>
      </c>
      <c r="E81" s="197">
        <f>E84+E87+E95+E96+E100</f>
        <v>3468</v>
      </c>
      <c r="F81" s="197">
        <f>F84+F87+F95+F96+F100</f>
        <v>318</v>
      </c>
    </row>
    <row r="82" spans="1:7" s="217" customFormat="1" ht="25.5" hidden="1">
      <c r="A82" s="195"/>
      <c r="B82" s="196" t="s">
        <v>233</v>
      </c>
      <c r="C82" s="197"/>
      <c r="D82" s="197"/>
      <c r="E82" s="197"/>
      <c r="F82" s="197"/>
    </row>
    <row r="83" spans="1:7" s="217" customFormat="1" ht="25.5" hidden="1">
      <c r="A83" s="195"/>
      <c r="B83" s="196" t="s">
        <v>282</v>
      </c>
      <c r="C83" s="197"/>
      <c r="D83" s="197"/>
      <c r="E83" s="197"/>
      <c r="F83" s="197"/>
    </row>
    <row r="84" spans="1:7" s="217" customFormat="1" ht="38.25">
      <c r="A84" s="195"/>
      <c r="B84" s="196" t="s">
        <v>234</v>
      </c>
      <c r="C84" s="197">
        <v>307</v>
      </c>
      <c r="D84" s="197"/>
      <c r="E84" s="197">
        <v>307</v>
      </c>
      <c r="F84" s="197"/>
    </row>
    <row r="85" spans="1:7" s="217" customFormat="1" ht="25.5">
      <c r="A85" s="201"/>
      <c r="B85" s="202" t="s">
        <v>283</v>
      </c>
      <c r="C85" s="203"/>
      <c r="D85" s="203"/>
      <c r="E85" s="203"/>
      <c r="F85" s="203"/>
    </row>
    <row r="86" spans="1:7" s="217" customFormat="1" ht="38.25">
      <c r="A86" s="201"/>
      <c r="B86" s="202" t="s">
        <v>284</v>
      </c>
      <c r="C86" s="200">
        <v>307</v>
      </c>
      <c r="D86" s="200"/>
      <c r="E86" s="200">
        <v>307</v>
      </c>
      <c r="F86" s="200"/>
    </row>
    <row r="87" spans="1:7" s="217" customFormat="1" ht="38.25">
      <c r="A87" s="195"/>
      <c r="B87" s="196" t="s">
        <v>285</v>
      </c>
      <c r="C87" s="197">
        <v>3161</v>
      </c>
      <c r="D87" s="197"/>
      <c r="E87" s="197">
        <v>3161</v>
      </c>
      <c r="F87" s="197"/>
    </row>
    <row r="88" spans="1:7" s="217" customFormat="1" ht="25.5">
      <c r="A88" s="201"/>
      <c r="B88" s="202" t="s">
        <v>286</v>
      </c>
      <c r="C88" s="200">
        <v>3161</v>
      </c>
      <c r="D88" s="200"/>
      <c r="E88" s="200">
        <v>3161</v>
      </c>
      <c r="F88" s="200"/>
      <c r="G88" s="216"/>
    </row>
    <row r="89" spans="1:7" s="217" customFormat="1" ht="12.75">
      <c r="A89" s="201"/>
      <c r="B89" s="204" t="s">
        <v>287</v>
      </c>
      <c r="C89" s="200"/>
      <c r="D89" s="200"/>
      <c r="E89" s="200">
        <v>2563</v>
      </c>
      <c r="F89" s="200"/>
      <c r="G89" s="216"/>
    </row>
    <row r="90" spans="1:7" s="217" customFormat="1" ht="12.75">
      <c r="A90" s="201"/>
      <c r="B90" s="204" t="s">
        <v>288</v>
      </c>
      <c r="C90" s="200"/>
      <c r="D90" s="200"/>
      <c r="E90" s="200">
        <v>462</v>
      </c>
      <c r="F90" s="200"/>
      <c r="G90" s="216"/>
    </row>
    <row r="91" spans="1:7" s="217" customFormat="1" ht="12.75">
      <c r="A91" s="201"/>
      <c r="B91" s="204" t="s">
        <v>289</v>
      </c>
      <c r="C91" s="200"/>
      <c r="D91" s="200"/>
      <c r="E91" s="200">
        <v>136</v>
      </c>
      <c r="F91" s="200"/>
      <c r="G91" s="216"/>
    </row>
    <row r="92" spans="1:7" s="217" customFormat="1" ht="29.25" hidden="1" customHeight="1">
      <c r="A92" s="195"/>
      <c r="B92" s="196" t="s">
        <v>235</v>
      </c>
      <c r="C92" s="197"/>
      <c r="D92" s="197"/>
      <c r="E92" s="197"/>
      <c r="F92" s="197"/>
    </row>
    <row r="93" spans="1:7" s="217" customFormat="1" ht="42" hidden="1" customHeight="1">
      <c r="A93" s="201"/>
      <c r="B93" s="202" t="s">
        <v>290</v>
      </c>
      <c r="C93" s="200"/>
      <c r="D93" s="200"/>
      <c r="E93" s="200"/>
      <c r="F93" s="200"/>
    </row>
    <row r="94" spans="1:7" s="217" customFormat="1" ht="25.5" hidden="1">
      <c r="A94" s="201"/>
      <c r="B94" s="202" t="s">
        <v>291</v>
      </c>
      <c r="C94" s="200"/>
      <c r="D94" s="200"/>
      <c r="E94" s="200"/>
      <c r="F94" s="200"/>
    </row>
    <row r="95" spans="1:7" s="217" customFormat="1" ht="39.75" customHeight="1">
      <c r="A95" s="195"/>
      <c r="B95" s="196" t="s">
        <v>292</v>
      </c>
      <c r="C95" s="197">
        <v>298</v>
      </c>
      <c r="D95" s="197"/>
      <c r="E95" s="197"/>
      <c r="F95" s="197">
        <v>298</v>
      </c>
    </row>
    <row r="96" spans="1:7" s="217" customFormat="1" ht="33" customHeight="1">
      <c r="A96" s="195"/>
      <c r="B96" s="196" t="s">
        <v>293</v>
      </c>
      <c r="C96" s="197">
        <v>201</v>
      </c>
      <c r="D96" s="197">
        <v>201</v>
      </c>
      <c r="E96" s="197"/>
      <c r="F96" s="197"/>
    </row>
    <row r="97" spans="1:7" s="217" customFormat="1" ht="25.5" hidden="1">
      <c r="A97" s="195"/>
      <c r="B97" s="196" t="s">
        <v>294</v>
      </c>
      <c r="C97" s="197">
        <v>0</v>
      </c>
      <c r="D97" s="197">
        <v>0</v>
      </c>
      <c r="E97" s="197">
        <v>0</v>
      </c>
      <c r="F97" s="197">
        <v>0</v>
      </c>
    </row>
    <row r="98" spans="1:7" s="217" customFormat="1" ht="38.25" hidden="1">
      <c r="A98" s="195"/>
      <c r="B98" s="202" t="s">
        <v>295</v>
      </c>
      <c r="C98" s="197"/>
      <c r="D98" s="197"/>
      <c r="E98" s="197"/>
      <c r="F98" s="197"/>
    </row>
    <row r="99" spans="1:7" s="217" customFormat="1" ht="25.5" hidden="1">
      <c r="A99" s="201"/>
      <c r="B99" s="202" t="s">
        <v>296</v>
      </c>
      <c r="C99" s="200"/>
      <c r="D99" s="200"/>
      <c r="E99" s="200"/>
      <c r="F99" s="200"/>
    </row>
    <row r="100" spans="1:7" s="217" customFormat="1" ht="38.25">
      <c r="A100" s="195"/>
      <c r="B100" s="196" t="s">
        <v>236</v>
      </c>
      <c r="C100" s="197">
        <v>20</v>
      </c>
      <c r="D100" s="197"/>
      <c r="E100" s="197"/>
      <c r="F100" s="197">
        <v>20</v>
      </c>
    </row>
    <row r="101" spans="1:7" s="217" customFormat="1" ht="82.5" customHeight="1">
      <c r="A101" s="201"/>
      <c r="B101" s="202" t="s">
        <v>297</v>
      </c>
      <c r="C101" s="200">
        <v>8</v>
      </c>
      <c r="D101" s="200"/>
      <c r="E101" s="200"/>
      <c r="F101" s="200">
        <v>8</v>
      </c>
    </row>
    <row r="102" spans="1:7" s="217" customFormat="1" ht="38.25">
      <c r="A102" s="201"/>
      <c r="B102" s="202" t="s">
        <v>298</v>
      </c>
      <c r="C102" s="200"/>
      <c r="D102" s="200"/>
      <c r="E102" s="200"/>
      <c r="F102" s="200"/>
    </row>
    <row r="103" spans="1:7" s="217" customFormat="1" ht="25.5">
      <c r="A103" s="201"/>
      <c r="B103" s="202" t="s">
        <v>299</v>
      </c>
      <c r="C103" s="200">
        <v>12</v>
      </c>
      <c r="D103" s="200"/>
      <c r="E103" s="200"/>
      <c r="F103" s="200">
        <v>12</v>
      </c>
    </row>
    <row r="104" spans="1:7" s="217" customFormat="1" ht="18" customHeight="1">
      <c r="A104" s="195" t="s">
        <v>237</v>
      </c>
      <c r="B104" s="196" t="s">
        <v>135</v>
      </c>
      <c r="C104" s="197">
        <f>C105+C106</f>
        <v>6351</v>
      </c>
      <c r="D104" s="197">
        <f t="shared" ref="D104:F104" si="5">D105+D106</f>
        <v>0</v>
      </c>
      <c r="E104" s="197">
        <f t="shared" si="5"/>
        <v>6351</v>
      </c>
      <c r="F104" s="197">
        <f t="shared" si="5"/>
        <v>0</v>
      </c>
    </row>
    <row r="105" spans="1:7" s="217" customFormat="1" ht="18" customHeight="1">
      <c r="A105" s="195" t="s">
        <v>195</v>
      </c>
      <c r="B105" s="196" t="s">
        <v>112</v>
      </c>
      <c r="C105" s="197"/>
      <c r="D105" s="197"/>
      <c r="E105" s="197"/>
      <c r="F105" s="197"/>
    </row>
    <row r="106" spans="1:7" s="217" customFormat="1" ht="12.75">
      <c r="A106" s="195" t="s">
        <v>195</v>
      </c>
      <c r="B106" s="196" t="s">
        <v>113</v>
      </c>
      <c r="C106" s="197">
        <f>SUM(C107,C112,C113,C116,C120,C121,C124)</f>
        <v>6351</v>
      </c>
      <c r="D106" s="197"/>
      <c r="E106" s="197">
        <f>SUM(E107,E112,E113,E116,E120,E121,E124)</f>
        <v>6351</v>
      </c>
      <c r="F106" s="197">
        <f>SUM(F107,F112,F113,F116,F120,F121,F124)</f>
        <v>0</v>
      </c>
    </row>
    <row r="107" spans="1:7" s="217" customFormat="1" ht="25.5">
      <c r="A107" s="195"/>
      <c r="B107" s="196" t="s">
        <v>238</v>
      </c>
      <c r="C107" s="197">
        <f t="shared" ref="C107:F107" si="6">C108+C109</f>
        <v>3502</v>
      </c>
      <c r="D107" s="197">
        <f t="shared" si="6"/>
        <v>0</v>
      </c>
      <c r="E107" s="197">
        <f>E108+E109</f>
        <v>3502</v>
      </c>
      <c r="F107" s="197">
        <f t="shared" si="6"/>
        <v>0</v>
      </c>
    </row>
    <row r="108" spans="1:7" s="217" customFormat="1" ht="25.5">
      <c r="A108" s="201"/>
      <c r="B108" s="202" t="s">
        <v>300</v>
      </c>
      <c r="C108" s="205">
        <v>154</v>
      </c>
      <c r="D108" s="205"/>
      <c r="E108" s="205">
        <v>154</v>
      </c>
      <c r="F108" s="205"/>
    </row>
    <row r="109" spans="1:7" s="217" customFormat="1" ht="25.5">
      <c r="A109" s="201"/>
      <c r="B109" s="202" t="s">
        <v>301</v>
      </c>
      <c r="C109" s="205">
        <v>3348</v>
      </c>
      <c r="D109" s="205"/>
      <c r="E109" s="205">
        <v>3348</v>
      </c>
      <c r="F109" s="205"/>
      <c r="G109" s="216"/>
    </row>
    <row r="110" spans="1:7" s="217" customFormat="1" ht="38.25">
      <c r="A110" s="201"/>
      <c r="B110" s="204" t="s">
        <v>302</v>
      </c>
      <c r="C110" s="205"/>
      <c r="D110" s="205"/>
      <c r="E110" s="205">
        <v>3147</v>
      </c>
      <c r="F110" s="205"/>
      <c r="G110" s="216"/>
    </row>
    <row r="111" spans="1:7" s="217" customFormat="1" ht="12.75">
      <c r="A111" s="201"/>
      <c r="B111" s="204" t="s">
        <v>303</v>
      </c>
      <c r="C111" s="205"/>
      <c r="D111" s="205"/>
      <c r="E111" s="205">
        <v>201</v>
      </c>
      <c r="F111" s="205"/>
      <c r="G111" s="216"/>
    </row>
    <row r="112" spans="1:7" s="217" customFormat="1" ht="12.75" hidden="1">
      <c r="A112" s="195"/>
      <c r="B112" s="196" t="s">
        <v>304</v>
      </c>
      <c r="C112" s="206"/>
      <c r="D112" s="206"/>
      <c r="E112" s="206"/>
      <c r="F112" s="206"/>
    </row>
    <row r="113" spans="1:6" s="217" customFormat="1" ht="22.5" customHeight="1">
      <c r="A113" s="195"/>
      <c r="B113" s="196" t="s">
        <v>239</v>
      </c>
      <c r="C113" s="197">
        <v>2849</v>
      </c>
      <c r="D113" s="197"/>
      <c r="E113" s="197">
        <f>E114</f>
        <v>2849</v>
      </c>
      <c r="F113" s="197"/>
    </row>
    <row r="114" spans="1:6" s="217" customFormat="1" ht="25.5">
      <c r="A114" s="201"/>
      <c r="B114" s="202" t="s">
        <v>305</v>
      </c>
      <c r="C114" s="205">
        <f>C113</f>
        <v>2849</v>
      </c>
      <c r="D114" s="205"/>
      <c r="E114" s="205">
        <v>2849</v>
      </c>
      <c r="F114" s="205"/>
    </row>
    <row r="115" spans="1:6" s="217" customFormat="1" ht="12.75" hidden="1">
      <c r="A115" s="201"/>
      <c r="B115" s="202" t="s">
        <v>306</v>
      </c>
      <c r="C115" s="203"/>
      <c r="D115" s="203"/>
      <c r="E115" s="203"/>
      <c r="F115" s="203"/>
    </row>
    <row r="116" spans="1:6" s="217" customFormat="1" ht="12.75" hidden="1">
      <c r="A116" s="195"/>
      <c r="B116" s="196" t="s">
        <v>240</v>
      </c>
      <c r="C116" s="197">
        <v>0</v>
      </c>
      <c r="D116" s="197">
        <v>0</v>
      </c>
      <c r="E116" s="197">
        <v>0</v>
      </c>
      <c r="F116" s="197">
        <v>0</v>
      </c>
    </row>
    <row r="117" spans="1:6" s="217" customFormat="1" ht="33.75" hidden="1" customHeight="1">
      <c r="A117" s="201"/>
      <c r="B117" s="202" t="s">
        <v>307</v>
      </c>
      <c r="C117" s="203"/>
      <c r="D117" s="203"/>
      <c r="E117" s="203"/>
      <c r="F117" s="203"/>
    </row>
    <row r="118" spans="1:6" s="217" customFormat="1" ht="30.75" hidden="1" customHeight="1">
      <c r="A118" s="201"/>
      <c r="B118" s="202" t="s">
        <v>308</v>
      </c>
      <c r="C118" s="203"/>
      <c r="D118" s="203"/>
      <c r="E118" s="203"/>
      <c r="F118" s="203"/>
    </row>
    <row r="119" spans="1:6" s="217" customFormat="1" ht="23.25" hidden="1" customHeight="1">
      <c r="A119" s="201"/>
      <c r="B119" s="202" t="s">
        <v>309</v>
      </c>
      <c r="C119" s="203"/>
      <c r="D119" s="203"/>
      <c r="E119" s="203"/>
      <c r="F119" s="203"/>
    </row>
    <row r="120" spans="1:6" s="217" customFormat="1" ht="31.5" hidden="1" customHeight="1">
      <c r="A120" s="195"/>
      <c r="B120" s="196" t="s">
        <v>310</v>
      </c>
      <c r="C120" s="197"/>
      <c r="D120" s="197"/>
      <c r="E120" s="197"/>
      <c r="F120" s="197"/>
    </row>
    <row r="121" spans="1:6" s="217" customFormat="1" ht="27" hidden="1" customHeight="1">
      <c r="A121" s="195"/>
      <c r="B121" s="196" t="s">
        <v>241</v>
      </c>
      <c r="C121" s="197">
        <v>0</v>
      </c>
      <c r="D121" s="197">
        <v>0</v>
      </c>
      <c r="E121" s="197">
        <v>0</v>
      </c>
      <c r="F121" s="197">
        <v>0</v>
      </c>
    </row>
    <row r="122" spans="1:6" s="217" customFormat="1" ht="12.75" hidden="1">
      <c r="A122" s="201"/>
      <c r="B122" s="202" t="s">
        <v>311</v>
      </c>
      <c r="C122" s="203"/>
      <c r="D122" s="203"/>
      <c r="E122" s="203"/>
      <c r="F122" s="203"/>
    </row>
    <row r="123" spans="1:6" s="217" customFormat="1" ht="12.75" hidden="1">
      <c r="A123" s="201"/>
      <c r="B123" s="202" t="s">
        <v>312</v>
      </c>
      <c r="C123" s="203"/>
      <c r="D123" s="203"/>
      <c r="E123" s="203"/>
      <c r="F123" s="203"/>
    </row>
    <row r="124" spans="1:6" s="217" customFormat="1" ht="31.5" hidden="1" customHeight="1">
      <c r="A124" s="195"/>
      <c r="B124" s="196" t="s">
        <v>242</v>
      </c>
      <c r="C124" s="197">
        <v>0</v>
      </c>
      <c r="D124" s="197">
        <v>0</v>
      </c>
      <c r="E124" s="197">
        <v>0</v>
      </c>
      <c r="F124" s="197">
        <v>0</v>
      </c>
    </row>
    <row r="125" spans="1:6" s="217" customFormat="1" ht="19.5" hidden="1" customHeight="1">
      <c r="A125" s="201"/>
      <c r="B125" s="202" t="s">
        <v>313</v>
      </c>
      <c r="C125" s="203"/>
      <c r="D125" s="203"/>
      <c r="E125" s="203"/>
      <c r="F125" s="203"/>
    </row>
    <row r="126" spans="1:6" s="217" customFormat="1" ht="17.25" hidden="1" customHeight="1">
      <c r="A126" s="201"/>
      <c r="B126" s="202" t="s">
        <v>314</v>
      </c>
      <c r="C126" s="203"/>
      <c r="D126" s="203"/>
      <c r="E126" s="203"/>
      <c r="F126" s="203"/>
    </row>
    <row r="127" spans="1:6" s="217" customFormat="1" ht="18" customHeight="1">
      <c r="A127" s="195" t="s">
        <v>243</v>
      </c>
      <c r="B127" s="196" t="s">
        <v>244</v>
      </c>
      <c r="C127" s="197">
        <f t="shared" ref="C127:D127" si="7">C128+C129</f>
        <v>553</v>
      </c>
      <c r="D127" s="197">
        <f t="shared" si="7"/>
        <v>0</v>
      </c>
      <c r="E127" s="197">
        <f>E128+E129</f>
        <v>53</v>
      </c>
      <c r="F127" s="197">
        <f>F128+F129</f>
        <v>500</v>
      </c>
    </row>
    <row r="128" spans="1:6" s="217" customFormat="1" ht="18" customHeight="1">
      <c r="A128" s="195" t="s">
        <v>195</v>
      </c>
      <c r="B128" s="196" t="s">
        <v>112</v>
      </c>
      <c r="C128" s="197"/>
      <c r="D128" s="197"/>
      <c r="E128" s="197"/>
      <c r="F128" s="197"/>
    </row>
    <row r="129" spans="1:6" s="217" customFormat="1" ht="18" customHeight="1">
      <c r="A129" s="195" t="s">
        <v>195</v>
      </c>
      <c r="B129" s="196" t="s">
        <v>113</v>
      </c>
      <c r="C129" s="197">
        <f t="shared" ref="C129:F129" si="8">C131+C135</f>
        <v>553</v>
      </c>
      <c r="D129" s="197">
        <f t="shared" si="8"/>
        <v>0</v>
      </c>
      <c r="E129" s="197">
        <f>E131+E135</f>
        <v>53</v>
      </c>
      <c r="F129" s="197">
        <f t="shared" si="8"/>
        <v>500</v>
      </c>
    </row>
    <row r="130" spans="1:6" s="217" customFormat="1" ht="18" customHeight="1">
      <c r="A130" s="195"/>
      <c r="B130" s="196" t="s">
        <v>315</v>
      </c>
      <c r="C130" s="197"/>
      <c r="D130" s="197"/>
      <c r="E130" s="197"/>
      <c r="F130" s="197"/>
    </row>
    <row r="131" spans="1:6" s="217" customFormat="1" ht="12.75">
      <c r="A131" s="201"/>
      <c r="B131" s="196" t="s">
        <v>245</v>
      </c>
      <c r="C131" s="197">
        <f t="shared" ref="C131:D131" si="9">C132</f>
        <v>53</v>
      </c>
      <c r="D131" s="197">
        <f t="shared" si="9"/>
        <v>0</v>
      </c>
      <c r="E131" s="197">
        <f>E132</f>
        <v>53</v>
      </c>
      <c r="F131" s="197">
        <f>F132</f>
        <v>0</v>
      </c>
    </row>
    <row r="132" spans="1:6" s="217" customFormat="1" ht="69.75" customHeight="1">
      <c r="A132" s="201"/>
      <c r="B132" s="202" t="s">
        <v>316</v>
      </c>
      <c r="C132" s="203">
        <v>53</v>
      </c>
      <c r="D132" s="203"/>
      <c r="E132" s="203">
        <v>53</v>
      </c>
      <c r="F132" s="203"/>
    </row>
    <row r="133" spans="1:6" s="217" customFormat="1" ht="35.25" hidden="1" customHeight="1">
      <c r="A133" s="201"/>
      <c r="B133" s="196" t="s">
        <v>317</v>
      </c>
      <c r="C133" s="197">
        <v>0</v>
      </c>
      <c r="D133" s="197">
        <v>0</v>
      </c>
      <c r="E133" s="197">
        <v>0</v>
      </c>
      <c r="F133" s="197">
        <v>0</v>
      </c>
    </row>
    <row r="134" spans="1:6" s="217" customFormat="1" ht="38.25" hidden="1" customHeight="1">
      <c r="A134" s="201"/>
      <c r="B134" s="202" t="s">
        <v>318</v>
      </c>
      <c r="C134" s="203"/>
      <c r="D134" s="203"/>
      <c r="E134" s="203"/>
      <c r="F134" s="203"/>
    </row>
    <row r="135" spans="1:6" s="217" customFormat="1" ht="21" customHeight="1">
      <c r="A135" s="195"/>
      <c r="B135" s="196" t="s">
        <v>319</v>
      </c>
      <c r="C135" s="197">
        <f t="shared" ref="C135:D135" si="10">C138</f>
        <v>500</v>
      </c>
      <c r="D135" s="197">
        <f t="shared" si="10"/>
        <v>0</v>
      </c>
      <c r="E135" s="197">
        <f>E138</f>
        <v>0</v>
      </c>
      <c r="F135" s="197">
        <f>F138</f>
        <v>500</v>
      </c>
    </row>
    <row r="136" spans="1:6" s="214" customFormat="1" ht="89.25" hidden="1">
      <c r="A136" s="201"/>
      <c r="B136" s="202" t="s">
        <v>320</v>
      </c>
      <c r="C136" s="203"/>
      <c r="D136" s="203"/>
      <c r="E136" s="203"/>
      <c r="F136" s="203"/>
    </row>
    <row r="137" spans="1:6" s="217" customFormat="1" ht="51" hidden="1">
      <c r="A137" s="201"/>
      <c r="B137" s="202" t="s">
        <v>321</v>
      </c>
      <c r="C137" s="203"/>
      <c r="D137" s="203"/>
      <c r="E137" s="203"/>
      <c r="F137" s="203"/>
    </row>
    <row r="138" spans="1:6" s="217" customFormat="1" ht="25.5">
      <c r="A138" s="207"/>
      <c r="B138" s="208" t="s">
        <v>322</v>
      </c>
      <c r="C138" s="209">
        <v>500</v>
      </c>
      <c r="D138" s="209"/>
      <c r="E138" s="209"/>
      <c r="F138" s="209">
        <v>500</v>
      </c>
    </row>
    <row r="139" spans="1:6" s="217" customFormat="1" ht="12.75" hidden="1">
      <c r="A139" s="225"/>
      <c r="B139" s="226" t="s">
        <v>324</v>
      </c>
      <c r="C139" s="227">
        <v>0</v>
      </c>
      <c r="D139" s="227">
        <v>0</v>
      </c>
      <c r="E139" s="227">
        <v>0</v>
      </c>
      <c r="F139" s="227">
        <v>0</v>
      </c>
    </row>
    <row r="140" spans="1:6" s="217" customFormat="1" ht="38.25" hidden="1">
      <c r="A140" s="201"/>
      <c r="B140" s="202" t="s">
        <v>325</v>
      </c>
      <c r="C140" s="228"/>
      <c r="D140" s="228"/>
      <c r="E140" s="228"/>
      <c r="F140" s="228"/>
    </row>
    <row r="141" spans="1:6" s="217" customFormat="1" ht="12.75" hidden="1">
      <c r="A141" s="201"/>
      <c r="B141" s="196" t="s">
        <v>326</v>
      </c>
      <c r="C141" s="229">
        <v>0</v>
      </c>
      <c r="D141" s="229">
        <v>0</v>
      </c>
      <c r="E141" s="229">
        <v>0</v>
      </c>
      <c r="F141" s="229">
        <v>0</v>
      </c>
    </row>
    <row r="142" spans="1:6" s="217" customFormat="1" ht="51" hidden="1">
      <c r="A142" s="201"/>
      <c r="B142" s="202" t="s">
        <v>327</v>
      </c>
      <c r="C142" s="228"/>
      <c r="D142" s="228"/>
      <c r="E142" s="228"/>
      <c r="F142" s="228"/>
    </row>
    <row r="143" spans="1:6" s="217" customFormat="1" ht="38.25" hidden="1">
      <c r="A143" s="201"/>
      <c r="B143" s="202" t="s">
        <v>328</v>
      </c>
      <c r="C143" s="228"/>
      <c r="D143" s="228"/>
      <c r="E143" s="228"/>
      <c r="F143" s="228"/>
    </row>
    <row r="144" spans="1:6" s="217" customFormat="1" ht="12.75" hidden="1">
      <c r="A144" s="201"/>
      <c r="B144" s="196" t="s">
        <v>329</v>
      </c>
      <c r="C144" s="229">
        <v>0</v>
      </c>
      <c r="D144" s="229">
        <v>0</v>
      </c>
      <c r="E144" s="229">
        <v>0</v>
      </c>
      <c r="F144" s="229">
        <v>0</v>
      </c>
    </row>
    <row r="145" spans="1:6" s="217" customFormat="1" ht="38.25" hidden="1">
      <c r="A145" s="201"/>
      <c r="B145" s="202" t="s">
        <v>330</v>
      </c>
      <c r="C145" s="228"/>
      <c r="D145" s="228"/>
      <c r="E145" s="228"/>
      <c r="F145" s="228"/>
    </row>
    <row r="146" spans="1:6" s="217" customFormat="1" ht="12.75" hidden="1">
      <c r="A146" s="201"/>
      <c r="B146" s="196" t="s">
        <v>331</v>
      </c>
      <c r="C146" s="229">
        <v>0</v>
      </c>
      <c r="D146" s="229">
        <v>0</v>
      </c>
      <c r="E146" s="229">
        <v>0</v>
      </c>
      <c r="F146" s="229">
        <v>0</v>
      </c>
    </row>
    <row r="147" spans="1:6" s="217" customFormat="1" ht="57" hidden="1" customHeight="1">
      <c r="A147" s="201"/>
      <c r="B147" s="202" t="s">
        <v>332</v>
      </c>
      <c r="C147" s="228"/>
      <c r="D147" s="228"/>
      <c r="E147" s="228"/>
      <c r="F147" s="228"/>
    </row>
    <row r="148" spans="1:6" s="217" customFormat="1" ht="20.25" hidden="1" customHeight="1">
      <c r="A148" s="201"/>
      <c r="B148" s="196" t="s">
        <v>333</v>
      </c>
      <c r="C148" s="229">
        <v>0</v>
      </c>
      <c r="D148" s="229">
        <v>0</v>
      </c>
      <c r="E148" s="229">
        <v>0</v>
      </c>
      <c r="F148" s="229">
        <v>0</v>
      </c>
    </row>
    <row r="149" spans="1:6" s="217" customFormat="1" ht="25.5" hidden="1">
      <c r="A149" s="201"/>
      <c r="B149" s="202" t="s">
        <v>334</v>
      </c>
      <c r="C149" s="228"/>
      <c r="D149" s="228"/>
      <c r="E149" s="228"/>
      <c r="F149" s="228"/>
    </row>
    <row r="150" spans="1:6" s="217" customFormat="1" ht="12.75" hidden="1">
      <c r="A150" s="195">
        <v>2</v>
      </c>
      <c r="B150" s="230" t="s">
        <v>335</v>
      </c>
      <c r="C150" s="229"/>
      <c r="D150" s="229"/>
      <c r="E150" s="229"/>
      <c r="F150" s="229"/>
    </row>
    <row r="151" spans="1:6" s="221" customFormat="1" ht="16.149999999999999" hidden="1" customHeight="1">
      <c r="A151" s="231"/>
      <c r="B151" s="232"/>
      <c r="C151" s="233"/>
      <c r="D151" s="233"/>
      <c r="E151" s="233"/>
      <c r="F151" s="233"/>
    </row>
    <row r="152" spans="1:6">
      <c r="A152" s="234"/>
      <c r="B152" s="235"/>
    </row>
    <row r="153" spans="1:6" ht="38.25" customHeight="1">
      <c r="A153" s="236"/>
      <c r="B153" s="280" t="s">
        <v>336</v>
      </c>
      <c r="C153" s="280"/>
      <c r="D153" s="280"/>
      <c r="E153" s="280"/>
      <c r="F153" s="280"/>
    </row>
    <row r="154" spans="1:6" ht="15" customHeight="1">
      <c r="A154" s="237"/>
      <c r="B154" s="237"/>
    </row>
    <row r="155" spans="1:6" ht="15" customHeight="1">
      <c r="A155" s="237"/>
      <c r="B155" s="237"/>
    </row>
    <row r="156" spans="1:6" ht="15" customHeight="1">
      <c r="A156" s="237"/>
      <c r="B156" s="237"/>
    </row>
    <row r="157" spans="1:6">
      <c r="A157" s="234"/>
      <c r="B157" s="235"/>
    </row>
    <row r="158" spans="1:6">
      <c r="A158" s="234"/>
      <c r="B158" s="235"/>
    </row>
    <row r="159" spans="1:6">
      <c r="A159" s="234"/>
      <c r="B159" s="235"/>
    </row>
    <row r="160" spans="1:6">
      <c r="A160" s="234"/>
      <c r="B160" s="235"/>
    </row>
    <row r="161" spans="1:2">
      <c r="A161" s="234"/>
      <c r="B161" s="235"/>
    </row>
    <row r="162" spans="1:2">
      <c r="A162" s="234"/>
      <c r="B162" s="235"/>
    </row>
    <row r="163" spans="1:2">
      <c r="A163" s="234"/>
      <c r="B163" s="235"/>
    </row>
    <row r="164" spans="1:2">
      <c r="A164" s="234"/>
      <c r="B164" s="235"/>
    </row>
    <row r="165" spans="1:2">
      <c r="A165" s="234"/>
      <c r="B165" s="235"/>
    </row>
    <row r="166" spans="1:2">
      <c r="A166" s="234"/>
      <c r="B166" s="235"/>
    </row>
    <row r="167" spans="1:2">
      <c r="A167" s="234"/>
      <c r="B167" s="235"/>
    </row>
    <row r="168" spans="1:2">
      <c r="A168" s="234"/>
      <c r="B168" s="235"/>
    </row>
    <row r="169" spans="1:2">
      <c r="A169" s="234"/>
      <c r="B169" s="235"/>
    </row>
    <row r="170" spans="1:2">
      <c r="A170" s="234"/>
      <c r="B170" s="235"/>
    </row>
    <row r="171" spans="1:2">
      <c r="A171" s="234"/>
      <c r="B171" s="235"/>
    </row>
    <row r="172" spans="1:2">
      <c r="A172" s="234"/>
      <c r="B172" s="235"/>
    </row>
    <row r="173" spans="1:2">
      <c r="A173" s="234"/>
      <c r="B173" s="235"/>
    </row>
    <row r="174" spans="1:2">
      <c r="A174" s="234"/>
      <c r="B174" s="235"/>
    </row>
    <row r="175" spans="1:2">
      <c r="A175" s="234"/>
      <c r="B175" s="235"/>
    </row>
    <row r="176" spans="1:2">
      <c r="A176" s="234"/>
      <c r="B176" s="235"/>
    </row>
    <row r="177" spans="1:2">
      <c r="A177" s="234"/>
      <c r="B177" s="235"/>
    </row>
    <row r="178" spans="1:2">
      <c r="A178" s="234"/>
      <c r="B178" s="235"/>
    </row>
    <row r="179" spans="1:2">
      <c r="A179" s="234"/>
      <c r="B179" s="235"/>
    </row>
    <row r="180" spans="1:2">
      <c r="A180" s="234"/>
      <c r="B180" s="235"/>
    </row>
    <row r="181" spans="1:2">
      <c r="A181" s="234"/>
      <c r="B181" s="235"/>
    </row>
    <row r="182" spans="1:2">
      <c r="A182" s="234"/>
      <c r="B182" s="235"/>
    </row>
    <row r="183" spans="1:2">
      <c r="A183" s="234"/>
      <c r="B183" s="235"/>
    </row>
    <row r="184" spans="1:2">
      <c r="A184" s="234"/>
      <c r="B184" s="235"/>
    </row>
    <row r="185" spans="1:2">
      <c r="A185" s="234"/>
      <c r="B185" s="235"/>
    </row>
    <row r="186" spans="1:2">
      <c r="A186" s="234"/>
      <c r="B186" s="235"/>
    </row>
    <row r="187" spans="1:2">
      <c r="A187" s="234"/>
      <c r="B187" s="235"/>
    </row>
  </sheetData>
  <mergeCells count="4">
    <mergeCell ref="A3:F3"/>
    <mergeCell ref="A2:F2"/>
    <mergeCell ref="B153:F153"/>
    <mergeCell ref="E1:F1"/>
  </mergeCells>
  <pageMargins left="0.5" right="0.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448EE-11FD-44CE-B83B-6F3D0A1AC6AE}">
  <ds:schemaRefs>
    <ds:schemaRef ds:uri="http://schemas.microsoft.com/sharepoint/v3/contenttype/forms"/>
  </ds:schemaRefs>
</ds:datastoreItem>
</file>

<file path=customXml/itemProps2.xml><?xml version="1.0" encoding="utf-8"?>
<ds:datastoreItem xmlns:ds="http://schemas.openxmlformats.org/officeDocument/2006/customXml" ds:itemID="{8AB602B3-7DC2-4FE7-806E-E25055BB2EC3}">
  <ds:schemaRefs>
    <ds:schemaRef ds:uri="http://purl.org/dc/term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PL15</vt:lpstr>
      <vt:lpstr>PL16</vt:lpstr>
      <vt:lpstr>PL17</vt:lpstr>
      <vt:lpstr>PL34</vt:lpstr>
      <vt:lpstr>PL35</vt:lpstr>
      <vt:lpstr>PL37</vt:lpstr>
      <vt:lpstr>PL38</vt:lpstr>
      <vt:lpstr>Tổng chi CN</vt:lpstr>
      <vt:lpstr>'PL15'!Print_Area</vt:lpstr>
      <vt:lpstr>'PL16'!Print_Area</vt:lpstr>
      <vt:lpstr>'PL17'!Print_Area</vt:lpstr>
      <vt:lpstr>'PL34'!Print_Area</vt:lpstr>
      <vt:lpstr>'PL35'!Print_Area</vt:lpstr>
      <vt:lpstr>'PL15'!Print_Titles</vt:lpstr>
      <vt:lpstr>'PL17'!Print_Titles</vt:lpstr>
      <vt:lpstr>'PL34'!Print_Titles</vt:lpstr>
      <vt:lpstr>'PL35'!Print_Titles</vt:lpstr>
      <vt:lpstr>'PL37'!Print_Titles</vt:lpstr>
      <vt:lpstr>'PL38'!Print_Titles</vt:lpstr>
      <vt:lpstr>'Tổng chi CN'!Print_Titles</vt:lpstr>
    </vt:vector>
  </TitlesOfParts>
  <Company>Ministry of Finance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Administrator</cp:lastModifiedBy>
  <cp:lastPrinted>2025-10-27T00:16:10Z</cp:lastPrinted>
  <dcterms:created xsi:type="dcterms:W3CDTF">2001-01-04T01:21:32Z</dcterms:created>
  <dcterms:modified xsi:type="dcterms:W3CDTF">2025-10-29T03:22:07Z</dcterms:modified>
</cp:coreProperties>
</file>